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ndra\Documents\PROREDES\"/>
    </mc:Choice>
  </mc:AlternateContent>
  <bookViews>
    <workbookView xWindow="0" yWindow="465" windowWidth="25605" windowHeight="14475" tabRatio="886" activeTab="7"/>
  </bookViews>
  <sheets>
    <sheet name="INICIO" sheetId="39" r:id="rId1"/>
    <sheet name="IDENTIFICACIÓN" sheetId="43" state="hidden" r:id="rId2"/>
    <sheet name="PROCESOS PRODUCTIVOS" sheetId="38" r:id="rId3"/>
    <sheet name="CONSUMOS Y PRODUCCIÓN" sheetId="27" r:id="rId4"/>
    <sheet name="MATRIZ ENERGÉTICA" sheetId="28" r:id="rId5"/>
    <sheet name="Analisis Energeticos" sheetId="7" state="hidden" r:id="rId6"/>
    <sheet name="INVENTARIO ELÉCTRICO" sheetId="1" r:id="rId7"/>
    <sheet name="PARETO" sheetId="42" r:id="rId8"/>
    <sheet name="INVENTARIO TÉRMICO" sheetId="44" r:id="rId9"/>
    <sheet name="LINEA BASE" sheetId="48" r:id="rId10"/>
    <sheet name="INDICADORES" sheetId="49" r:id="rId11"/>
    <sheet name="INVENTARIO VEHÍCULOS" sheetId="33" state="hidden" r:id="rId12"/>
  </sheets>
  <externalReferences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6" hidden="1">'INVENTARIO ELÉCTRICO'!$A$4:$I$4</definedName>
    <definedName name="Electrico" localSheetId="7">[1]Listas!$B$5:$B$11</definedName>
    <definedName name="Electrico">#REF!</definedName>
    <definedName name="MEDIDO">[2]Listas!$E$31:$E$32</definedName>
    <definedName name="Termico" localSheetId="7">[1]Listas!$D$5:$D$8</definedName>
    <definedName name="Termico">#REF!</definedName>
    <definedName name="USOFINAL" localSheetId="7">[2]Listas!$B$39:$B$47</definedName>
    <definedName name="USOFINAL">[3]Listas!$B$39:$B$47</definedName>
  </definedNames>
  <calcPr calcId="152511"/>
  <pivotCaches>
    <pivotCache cacheId="9" r:id="rId18"/>
    <pivotCache cacheId="37" r:id="rId1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" i="49" l="1"/>
  <c r="T6" i="49" s="1"/>
  <c r="T18" i="49"/>
  <c r="T19" i="49"/>
  <c r="T20" i="49"/>
  <c r="T21" i="49"/>
  <c r="T22" i="49"/>
  <c r="T23" i="49"/>
  <c r="S15" i="49"/>
  <c r="S16" i="49"/>
  <c r="S17" i="49"/>
  <c r="S18" i="49"/>
  <c r="S19" i="49"/>
  <c r="S20" i="49"/>
  <c r="S21" i="49"/>
  <c r="S22" i="49"/>
  <c r="S23" i="49"/>
  <c r="P17" i="49"/>
  <c r="P18" i="49"/>
  <c r="P19" i="49"/>
  <c r="P20" i="49"/>
  <c r="P21" i="49"/>
  <c r="P22" i="49"/>
  <c r="P23" i="49"/>
  <c r="O15" i="49"/>
  <c r="O16" i="49"/>
  <c r="O17" i="49"/>
  <c r="O18" i="49"/>
  <c r="O19" i="49"/>
  <c r="O20" i="49"/>
  <c r="O21" i="49"/>
  <c r="O22" i="49"/>
  <c r="O23" i="49"/>
  <c r="L7" i="49"/>
  <c r="L31" i="49" s="1"/>
  <c r="L8" i="49"/>
  <c r="L32" i="49" s="1"/>
  <c r="L9" i="49"/>
  <c r="L10" i="49"/>
  <c r="L11" i="49"/>
  <c r="L12" i="49"/>
  <c r="L13" i="49"/>
  <c r="L14" i="49"/>
  <c r="L15" i="49"/>
  <c r="L16" i="49"/>
  <c r="P16" i="49" s="1"/>
  <c r="L17" i="49"/>
  <c r="L18" i="49"/>
  <c r="L19" i="49"/>
  <c r="L20" i="49"/>
  <c r="L21" i="49"/>
  <c r="L22" i="49"/>
  <c r="L23" i="49"/>
  <c r="L6" i="49"/>
  <c r="P6" i="49"/>
  <c r="K7" i="49"/>
  <c r="K33" i="49" s="1"/>
  <c r="K8" i="49"/>
  <c r="K9" i="49"/>
  <c r="K10" i="49"/>
  <c r="K11" i="49"/>
  <c r="K12" i="49"/>
  <c r="K13" i="49"/>
  <c r="K14" i="49"/>
  <c r="S14" i="49" s="1"/>
  <c r="K15" i="49"/>
  <c r="K16" i="49"/>
  <c r="K17" i="49"/>
  <c r="K18" i="49"/>
  <c r="K19" i="49"/>
  <c r="K20" i="49"/>
  <c r="K21" i="49"/>
  <c r="K22" i="49"/>
  <c r="K23" i="49"/>
  <c r="K6" i="49"/>
  <c r="H18" i="49"/>
  <c r="H19" i="49"/>
  <c r="H20" i="49"/>
  <c r="H21" i="49"/>
  <c r="H22" i="49"/>
  <c r="H23" i="49"/>
  <c r="G18" i="49"/>
  <c r="G19" i="49"/>
  <c r="G20" i="49"/>
  <c r="G21" i="49"/>
  <c r="G22" i="49"/>
  <c r="G23" i="49"/>
  <c r="D7" i="49"/>
  <c r="D8" i="49"/>
  <c r="D31" i="49" s="1"/>
  <c r="D9" i="49"/>
  <c r="H9" i="49" s="1"/>
  <c r="D10" i="49"/>
  <c r="D33" i="49" s="1"/>
  <c r="D11" i="49"/>
  <c r="D12" i="49"/>
  <c r="D13" i="49"/>
  <c r="D14" i="49"/>
  <c r="D15" i="49"/>
  <c r="D16" i="49"/>
  <c r="D17" i="49"/>
  <c r="D18" i="49"/>
  <c r="D19" i="49"/>
  <c r="D20" i="49"/>
  <c r="D21" i="49"/>
  <c r="D22" i="49"/>
  <c r="D23" i="49"/>
  <c r="D6" i="49"/>
  <c r="C7" i="49"/>
  <c r="C8" i="49"/>
  <c r="C9" i="49"/>
  <c r="C10" i="49"/>
  <c r="C11" i="49"/>
  <c r="C12" i="49"/>
  <c r="C13" i="49"/>
  <c r="C14" i="49"/>
  <c r="C15" i="49"/>
  <c r="C16" i="49"/>
  <c r="G16" i="49" s="1"/>
  <c r="C17" i="49"/>
  <c r="C18" i="49"/>
  <c r="C19" i="49"/>
  <c r="C20" i="49"/>
  <c r="C21" i="49"/>
  <c r="C22" i="49"/>
  <c r="C23" i="49"/>
  <c r="C6" i="49"/>
  <c r="C33" i="49" s="1"/>
  <c r="B6" i="49"/>
  <c r="B18" i="49"/>
  <c r="B19" i="49"/>
  <c r="B20" i="49"/>
  <c r="B21" i="49"/>
  <c r="B22" i="49"/>
  <c r="B23" i="49"/>
  <c r="A22" i="49"/>
  <c r="A23" i="49"/>
  <c r="A7" i="49"/>
  <c r="A8" i="49"/>
  <c r="A9" i="49"/>
  <c r="A10" i="49"/>
  <c r="A11" i="49"/>
  <c r="A12" i="49"/>
  <c r="A13" i="49"/>
  <c r="A14" i="49"/>
  <c r="A15" i="49"/>
  <c r="A16" i="49"/>
  <c r="A17" i="49"/>
  <c r="A18" i="49"/>
  <c r="A19" i="49"/>
  <c r="A20" i="49"/>
  <c r="A21" i="49"/>
  <c r="A6" i="49"/>
  <c r="B7" i="49"/>
  <c r="B8" i="49"/>
  <c r="B9" i="49"/>
  <c r="B10" i="49"/>
  <c r="B11" i="49"/>
  <c r="B12" i="49"/>
  <c r="B13" i="49"/>
  <c r="B14" i="49"/>
  <c r="B15" i="49"/>
  <c r="B16" i="49"/>
  <c r="B17" i="49"/>
  <c r="B41" i="49"/>
  <c r="E40" i="49"/>
  <c r="D40" i="49"/>
  <c r="C40" i="49"/>
  <c r="B40" i="49"/>
  <c r="B39" i="49"/>
  <c r="B38" i="49"/>
  <c r="B37" i="49"/>
  <c r="L33" i="49"/>
  <c r="T17" i="49"/>
  <c r="H17" i="49"/>
  <c r="G17" i="49"/>
  <c r="H16" i="49"/>
  <c r="H15" i="49"/>
  <c r="G14" i="49"/>
  <c r="P14" i="49"/>
  <c r="S13" i="49"/>
  <c r="T13" i="49" s="1"/>
  <c r="H13" i="49"/>
  <c r="G13" i="49"/>
  <c r="P13" i="49"/>
  <c r="H12" i="49"/>
  <c r="G12" i="49"/>
  <c r="P12" i="49"/>
  <c r="S11" i="49"/>
  <c r="H11" i="49"/>
  <c r="S10" i="49"/>
  <c r="G10" i="49"/>
  <c r="P10" i="49"/>
  <c r="S9" i="49"/>
  <c r="T9" i="49" s="1"/>
  <c r="G9" i="49"/>
  <c r="P9" i="49"/>
  <c r="H8" i="49"/>
  <c r="G8" i="49"/>
  <c r="P8" i="49"/>
  <c r="S7" i="49"/>
  <c r="H7" i="49"/>
  <c r="L5" i="49"/>
  <c r="K5" i="49"/>
  <c r="D5" i="49"/>
  <c r="C5" i="49"/>
  <c r="B5" i="49"/>
  <c r="L3" i="49"/>
  <c r="K3" i="49"/>
  <c r="D3" i="49"/>
  <c r="H4" i="49" s="1"/>
  <c r="C3" i="49"/>
  <c r="G4" i="49" s="1"/>
  <c r="O4" i="49" s="1"/>
  <c r="B3" i="49"/>
  <c r="G16" i="48"/>
  <c r="G17" i="48"/>
  <c r="G18" i="48"/>
  <c r="G19" i="48"/>
  <c r="G20" i="48"/>
  <c r="G21" i="48"/>
  <c r="F16" i="48"/>
  <c r="F17" i="48"/>
  <c r="F18" i="48"/>
  <c r="F19" i="48"/>
  <c r="F20" i="48"/>
  <c r="F21" i="48"/>
  <c r="G7" i="48"/>
  <c r="G10" i="48"/>
  <c r="G11" i="48"/>
  <c r="G14" i="48"/>
  <c r="G15" i="48"/>
  <c r="F10" i="48"/>
  <c r="F14" i="48"/>
  <c r="C33" i="48"/>
  <c r="B33" i="48"/>
  <c r="C32" i="48"/>
  <c r="B32" i="48"/>
  <c r="V4" i="48" s="1"/>
  <c r="V5" i="48" s="1"/>
  <c r="C31" i="48"/>
  <c r="B31" i="48"/>
  <c r="C30" i="48"/>
  <c r="B30" i="48"/>
  <c r="E21" i="48"/>
  <c r="D21" i="48"/>
  <c r="E20" i="48"/>
  <c r="D20" i="48"/>
  <c r="E19" i="48"/>
  <c r="D19" i="48"/>
  <c r="E18" i="48"/>
  <c r="D18" i="48"/>
  <c r="E17" i="48"/>
  <c r="D17" i="48"/>
  <c r="E16" i="48"/>
  <c r="D16" i="48"/>
  <c r="E15" i="48"/>
  <c r="D15" i="48"/>
  <c r="F15" i="48" s="1"/>
  <c r="E14" i="48"/>
  <c r="D14" i="48"/>
  <c r="E13" i="48"/>
  <c r="G13" i="48" s="1"/>
  <c r="D13" i="48"/>
  <c r="F13" i="48" s="1"/>
  <c r="E12" i="48"/>
  <c r="G12" i="48" s="1"/>
  <c r="D12" i="48"/>
  <c r="F12" i="48" s="1"/>
  <c r="E11" i="48"/>
  <c r="D11" i="48"/>
  <c r="F11" i="48" s="1"/>
  <c r="E10" i="48"/>
  <c r="D10" i="48"/>
  <c r="E9" i="48"/>
  <c r="G9" i="48" s="1"/>
  <c r="D9" i="48"/>
  <c r="F9" i="48" s="1"/>
  <c r="E8" i="48"/>
  <c r="G8" i="48" s="1"/>
  <c r="D8" i="48"/>
  <c r="F8" i="48" s="1"/>
  <c r="E7" i="48"/>
  <c r="D7" i="48"/>
  <c r="F7" i="48" s="1"/>
  <c r="E6" i="48"/>
  <c r="G6" i="48" s="1"/>
  <c r="D6" i="48"/>
  <c r="F6" i="48" s="1"/>
  <c r="E5" i="48"/>
  <c r="D5" i="48"/>
  <c r="E4" i="48"/>
  <c r="D4" i="48"/>
  <c r="C3" i="48"/>
  <c r="E3" i="48" s="1"/>
  <c r="B3" i="48"/>
  <c r="D3" i="48" s="1"/>
  <c r="C55" i="42"/>
  <c r="C56" i="42"/>
  <c r="C57" i="42"/>
  <c r="C58" i="42"/>
  <c r="C59" i="42" s="1"/>
  <c r="C60" i="42" s="1"/>
  <c r="C61" i="42" s="1"/>
  <c r="C62" i="42" s="1"/>
  <c r="C63" i="42" s="1"/>
  <c r="C64" i="42" s="1"/>
  <c r="C65" i="42" s="1"/>
  <c r="C66" i="42" s="1"/>
  <c r="C67" i="42" s="1"/>
  <c r="C68" i="42" s="1"/>
  <c r="C69" i="42" s="1"/>
  <c r="C70" i="42" s="1"/>
  <c r="C71" i="42" s="1"/>
  <c r="C72" i="42" s="1"/>
  <c r="C73" i="42" s="1"/>
  <c r="C74" i="42" s="1"/>
  <c r="C75" i="42" s="1"/>
  <c r="C76" i="42" s="1"/>
  <c r="C77" i="42" s="1"/>
  <c r="C78" i="42" s="1"/>
  <c r="C79" i="42" s="1"/>
  <c r="C80" i="42" s="1"/>
  <c r="C81" i="42" s="1"/>
  <c r="C82" i="42" s="1"/>
  <c r="C83" i="42" s="1"/>
  <c r="C84" i="42" s="1"/>
  <c r="C85" i="42" s="1"/>
  <c r="C86" i="42" s="1"/>
  <c r="C87" i="42" s="1"/>
  <c r="C88" i="42" s="1"/>
  <c r="C89" i="42" s="1"/>
  <c r="C54" i="42"/>
  <c r="C53" i="42"/>
  <c r="I111" i="1"/>
  <c r="I112" i="1"/>
  <c r="I113" i="1"/>
  <c r="I114" i="1"/>
  <c r="G16" i="1"/>
  <c r="E3" i="1"/>
  <c r="E4" i="1"/>
  <c r="G2" i="1"/>
  <c r="I2" i="1" s="1"/>
  <c r="N2" i="1"/>
  <c r="B16" i="28"/>
  <c r="B17" i="28"/>
  <c r="B18" i="28"/>
  <c r="B19" i="28"/>
  <c r="B20" i="28"/>
  <c r="B21" i="28"/>
  <c r="A16" i="28"/>
  <c r="A17" i="28"/>
  <c r="A18" i="28"/>
  <c r="A19" i="28"/>
  <c r="A20" i="28"/>
  <c r="A21" i="28"/>
  <c r="C10" i="42"/>
  <c r="C11" i="42" s="1"/>
  <c r="T15" i="49" l="1"/>
  <c r="P15" i="49"/>
  <c r="P11" i="49"/>
  <c r="P7" i="49"/>
  <c r="T16" i="49"/>
  <c r="S12" i="49"/>
  <c r="T12" i="49" s="1"/>
  <c r="S8" i="49"/>
  <c r="T8" i="49" s="1"/>
  <c r="H6" i="49"/>
  <c r="T11" i="49"/>
  <c r="B32" i="49"/>
  <c r="H10" i="49"/>
  <c r="H33" i="49" s="1"/>
  <c r="E38" i="49" s="1"/>
  <c r="H14" i="49"/>
  <c r="T7" i="49"/>
  <c r="G7" i="49"/>
  <c r="T10" i="49"/>
  <c r="G11" i="49"/>
  <c r="T14" i="49"/>
  <c r="G15" i="49"/>
  <c r="C32" i="49"/>
  <c r="K32" i="49"/>
  <c r="G6" i="49"/>
  <c r="O6" i="49"/>
  <c r="O7" i="49"/>
  <c r="O8" i="49"/>
  <c r="O9" i="49"/>
  <c r="O10" i="49"/>
  <c r="O11" i="49"/>
  <c r="O12" i="49"/>
  <c r="O13" i="49"/>
  <c r="O14" i="49"/>
  <c r="B31" i="49"/>
  <c r="D32" i="49"/>
  <c r="B33" i="49"/>
  <c r="C31" i="49"/>
  <c r="K31" i="49"/>
  <c r="F3" i="48"/>
  <c r="W4" i="48"/>
  <c r="G3" i="48"/>
  <c r="C226" i="27"/>
  <c r="C225" i="27"/>
  <c r="C224" i="27"/>
  <c r="C223" i="27"/>
  <c r="C105" i="27"/>
  <c r="C104" i="27"/>
  <c r="C103" i="27"/>
  <c r="C102" i="27"/>
  <c r="E94" i="27"/>
  <c r="E95" i="27"/>
  <c r="E96" i="27"/>
  <c r="E103" i="27" s="1"/>
  <c r="E97" i="27"/>
  <c r="E98" i="27"/>
  <c r="E93" i="27"/>
  <c r="F81" i="27"/>
  <c r="F82" i="27"/>
  <c r="F83" i="27"/>
  <c r="F84" i="27"/>
  <c r="F85" i="27"/>
  <c r="F86" i="27"/>
  <c r="F87" i="27"/>
  <c r="F88" i="27"/>
  <c r="F89" i="27"/>
  <c r="F90" i="27"/>
  <c r="F91" i="27"/>
  <c r="F92" i="27"/>
  <c r="F93" i="27"/>
  <c r="C16" i="28" s="1"/>
  <c r="D16" i="28" s="1"/>
  <c r="F94" i="27"/>
  <c r="C17" i="28" s="1"/>
  <c r="D17" i="28" s="1"/>
  <c r="F95" i="27"/>
  <c r="C18" i="28" s="1"/>
  <c r="D18" i="28" s="1"/>
  <c r="F96" i="27"/>
  <c r="C19" i="28" s="1"/>
  <c r="D19" i="28" s="1"/>
  <c r="F97" i="27"/>
  <c r="C20" i="28" s="1"/>
  <c r="D20" i="28" s="1"/>
  <c r="F98" i="27"/>
  <c r="C21" i="28" s="1"/>
  <c r="D21" i="28" s="1"/>
  <c r="C50" i="27"/>
  <c r="C49" i="27"/>
  <c r="C48" i="27"/>
  <c r="C47" i="27"/>
  <c r="E42" i="27"/>
  <c r="E43" i="27"/>
  <c r="E44" i="27"/>
  <c r="E45" i="27"/>
  <c r="E41" i="27"/>
  <c r="D40" i="27"/>
  <c r="F58" i="27"/>
  <c r="F59" i="27"/>
  <c r="F60" i="27"/>
  <c r="F61" i="27"/>
  <c r="F62" i="27"/>
  <c r="F63" i="27"/>
  <c r="F64" i="27"/>
  <c r="F65" i="27"/>
  <c r="F66" i="27"/>
  <c r="F67" i="27"/>
  <c r="F68" i="27"/>
  <c r="F69" i="27"/>
  <c r="F70" i="27"/>
  <c r="F71" i="27"/>
  <c r="F72" i="27"/>
  <c r="F73" i="27"/>
  <c r="F74" i="27"/>
  <c r="F75" i="27"/>
  <c r="F76" i="27"/>
  <c r="F77" i="27"/>
  <c r="F78" i="27"/>
  <c r="F79" i="27"/>
  <c r="F80" i="27"/>
  <c r="F57" i="27"/>
  <c r="H32" i="49" l="1"/>
  <c r="D38" i="49" s="1"/>
  <c r="H31" i="49"/>
  <c r="C38" i="49" s="1"/>
  <c r="O32" i="49"/>
  <c r="D39" i="49" s="1"/>
  <c r="O33" i="49"/>
  <c r="E39" i="49" s="1"/>
  <c r="O31" i="49"/>
  <c r="C39" i="49" s="1"/>
  <c r="S32" i="49"/>
  <c r="S33" i="49"/>
  <c r="S31" i="49"/>
  <c r="G32" i="49"/>
  <c r="D37" i="49" s="1"/>
  <c r="G33" i="49"/>
  <c r="E37" i="49" s="1"/>
  <c r="G31" i="49"/>
  <c r="C37" i="49" s="1"/>
  <c r="E105" i="27"/>
  <c r="E104" i="27"/>
  <c r="E50" i="27"/>
  <c r="B41" i="28" s="1"/>
  <c r="E102" i="27"/>
  <c r="E49" i="27"/>
  <c r="E47" i="27"/>
  <c r="E48" i="27"/>
  <c r="T33" i="49" l="1"/>
  <c r="E41" i="49" s="1"/>
  <c r="T31" i="49"/>
  <c r="C41" i="49" s="1"/>
  <c r="T32" i="49"/>
  <c r="D41" i="49" s="1"/>
  <c r="G87" i="1" l="1"/>
  <c r="G110" i="1" l="1"/>
  <c r="I110" i="1" s="1"/>
  <c r="G109" i="1"/>
  <c r="I109" i="1" s="1"/>
  <c r="G99" i="1"/>
  <c r="G100" i="1"/>
  <c r="I100" i="1" s="1"/>
  <c r="I16" i="1" l="1"/>
  <c r="N1" i="1"/>
  <c r="O2" i="1" s="1"/>
  <c r="G44" i="1" l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8" i="1"/>
  <c r="G89" i="1"/>
  <c r="G90" i="1"/>
  <c r="G91" i="1"/>
  <c r="G92" i="1"/>
  <c r="G93" i="1"/>
  <c r="G94" i="1"/>
  <c r="G95" i="1"/>
  <c r="G96" i="1"/>
  <c r="G97" i="1"/>
  <c r="G98" i="1"/>
  <c r="I98" i="1" s="1"/>
  <c r="G101" i="1"/>
  <c r="I101" i="1" s="1"/>
  <c r="G102" i="1"/>
  <c r="I102" i="1" s="1"/>
  <c r="G103" i="1"/>
  <c r="I103" i="1" s="1"/>
  <c r="G104" i="1"/>
  <c r="I104" i="1" s="1"/>
  <c r="G105" i="1"/>
  <c r="I105" i="1" s="1"/>
  <c r="G106" i="1"/>
  <c r="I106" i="1" s="1"/>
  <c r="G107" i="1"/>
  <c r="I107" i="1" s="1"/>
  <c r="G108" i="1"/>
  <c r="I108" i="1" s="1"/>
  <c r="G115" i="1"/>
  <c r="I115" i="1" s="1"/>
  <c r="G116" i="1"/>
  <c r="I116" i="1" s="1"/>
  <c r="G117" i="1"/>
  <c r="I117" i="1" s="1"/>
  <c r="G118" i="1"/>
  <c r="I118" i="1" s="1"/>
  <c r="G119" i="1"/>
  <c r="I119" i="1" s="1"/>
  <c r="G120" i="1"/>
  <c r="I120" i="1" s="1"/>
  <c r="G121" i="1"/>
  <c r="I121" i="1" s="1"/>
  <c r="G122" i="1"/>
  <c r="I122" i="1" s="1"/>
  <c r="G123" i="1"/>
  <c r="I123" i="1" s="1"/>
  <c r="G124" i="1"/>
  <c r="I124" i="1" s="1"/>
  <c r="G4" i="1"/>
  <c r="I99" i="1" l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G3" i="1"/>
  <c r="G5" i="1"/>
  <c r="G6" i="1"/>
  <c r="G7" i="1"/>
  <c r="G8" i="1"/>
  <c r="G9" i="1"/>
  <c r="G10" i="1"/>
  <c r="G11" i="1"/>
  <c r="G12" i="1"/>
  <c r="G13" i="1"/>
  <c r="G14" i="1"/>
  <c r="G15" i="1"/>
  <c r="G17" i="1"/>
  <c r="G18" i="1"/>
  <c r="G19" i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125" i="1" l="1"/>
  <c r="C14" i="28"/>
  <c r="C13" i="28"/>
  <c r="C10" i="28"/>
  <c r="C9" i="28"/>
  <c r="C7" i="28"/>
  <c r="C6" i="28"/>
  <c r="C5" i="28"/>
  <c r="C4" i="28"/>
  <c r="C8" i="28"/>
  <c r="C11" i="28"/>
  <c r="C12" i="28"/>
  <c r="C15" i="28"/>
  <c r="B5" i="28"/>
  <c r="B6" i="28"/>
  <c r="B7" i="28"/>
  <c r="B8" i="28"/>
  <c r="B9" i="28"/>
  <c r="B10" i="28"/>
  <c r="B11" i="28"/>
  <c r="B12" i="28"/>
  <c r="B13" i="28"/>
  <c r="B14" i="28"/>
  <c r="B15" i="28"/>
  <c r="B4" i="28"/>
  <c r="A5" i="28"/>
  <c r="A6" i="28"/>
  <c r="A7" i="28"/>
  <c r="A8" i="28"/>
  <c r="A9" i="28"/>
  <c r="A10" i="28"/>
  <c r="A11" i="28"/>
  <c r="A12" i="28"/>
  <c r="A13" i="28"/>
  <c r="A14" i="28"/>
  <c r="A15" i="28"/>
  <c r="A4" i="28"/>
  <c r="D92" i="27"/>
  <c r="D91" i="27"/>
  <c r="D90" i="27"/>
  <c r="D89" i="27"/>
  <c r="D88" i="27"/>
  <c r="D87" i="27"/>
  <c r="D86" i="27"/>
  <c r="D85" i="27"/>
  <c r="D84" i="27"/>
  <c r="D83" i="27"/>
  <c r="D82" i="27"/>
  <c r="D81" i="27"/>
  <c r="D80" i="27"/>
  <c r="D79" i="27"/>
  <c r="D78" i="27"/>
  <c r="D77" i="27"/>
  <c r="D76" i="27"/>
  <c r="D75" i="27"/>
  <c r="D74" i="27"/>
  <c r="D73" i="27"/>
  <c r="D72" i="27"/>
  <c r="D71" i="27"/>
  <c r="D70" i="27"/>
  <c r="D69" i="27"/>
  <c r="D68" i="27"/>
  <c r="D67" i="27"/>
  <c r="D66" i="27"/>
  <c r="D65" i="27"/>
  <c r="D64" i="27"/>
  <c r="D63" i="27"/>
  <c r="D62" i="27"/>
  <c r="D61" i="27"/>
  <c r="D60" i="27"/>
  <c r="D59" i="27"/>
  <c r="D58" i="27"/>
  <c r="D57" i="27"/>
  <c r="D5" i="27"/>
  <c r="D6" i="27"/>
  <c r="D7" i="27"/>
  <c r="D8" i="27"/>
  <c r="D9" i="27"/>
  <c r="D10" i="27"/>
  <c r="D11" i="27"/>
  <c r="D12" i="27"/>
  <c r="D13" i="27"/>
  <c r="D14" i="27"/>
  <c r="D15" i="27"/>
  <c r="D16" i="27"/>
  <c r="D17" i="27"/>
  <c r="D18" i="27"/>
  <c r="D19" i="27"/>
  <c r="D20" i="27"/>
  <c r="D21" i="27"/>
  <c r="D22" i="27"/>
  <c r="D23" i="27"/>
  <c r="D24" i="27"/>
  <c r="D25" i="27"/>
  <c r="D26" i="27"/>
  <c r="D27" i="27"/>
  <c r="D28" i="27"/>
  <c r="D29" i="27"/>
  <c r="D30" i="27"/>
  <c r="D31" i="27"/>
  <c r="D32" i="27"/>
  <c r="D33" i="27"/>
  <c r="D34" i="27"/>
  <c r="D35" i="27"/>
  <c r="D36" i="27"/>
  <c r="D37" i="27"/>
  <c r="D38" i="27"/>
  <c r="D39" i="27"/>
  <c r="D4" i="27"/>
  <c r="B26" i="28" l="1"/>
  <c r="B24" i="28"/>
  <c r="B32" i="28" s="1"/>
  <c r="B27" i="28"/>
  <c r="B25" i="28"/>
  <c r="C24" i="28"/>
  <c r="B33" i="28" s="1"/>
  <c r="C25" i="28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7" i="1"/>
  <c r="I18" i="1"/>
  <c r="I19" i="1"/>
  <c r="N3" i="1" l="1"/>
  <c r="E112" i="27"/>
  <c r="E113" i="27"/>
  <c r="E114" i="27"/>
  <c r="E115" i="27"/>
  <c r="E116" i="27"/>
  <c r="E117" i="27"/>
  <c r="E118" i="27"/>
  <c r="E119" i="27"/>
  <c r="E120" i="27"/>
  <c r="E121" i="27"/>
  <c r="E122" i="27"/>
  <c r="E111" i="27"/>
  <c r="E139" i="27" l="1"/>
  <c r="E173" i="27"/>
  <c r="D153" i="27" l="1"/>
  <c r="D151" i="27"/>
  <c r="D146" i="27"/>
  <c r="D147" i="27"/>
  <c r="D148" i="27"/>
  <c r="D149" i="27"/>
  <c r="D150" i="27"/>
  <c r="D152" i="27"/>
  <c r="D154" i="27"/>
  <c r="D155" i="27"/>
  <c r="D156" i="27"/>
  <c r="D145" i="27"/>
  <c r="G162" i="27" l="1"/>
  <c r="G128" i="27"/>
  <c r="B3" i="28" l="1"/>
  <c r="A32" i="28" s="1"/>
  <c r="A35" i="28" l="1"/>
  <c r="A44" i="28" s="1"/>
  <c r="A34" i="28"/>
  <c r="A43" i="28" s="1"/>
  <c r="A33" i="28"/>
  <c r="A42" i="28" s="1"/>
  <c r="A41" i="28"/>
  <c r="C136" i="27" l="1"/>
  <c r="C173" i="27"/>
  <c r="C172" i="27"/>
  <c r="C171" i="27"/>
  <c r="C170" i="27"/>
  <c r="B146" i="27"/>
  <c r="B147" i="27"/>
  <c r="B148" i="27"/>
  <c r="B149" i="27"/>
  <c r="B150" i="27"/>
  <c r="B151" i="27"/>
  <c r="B152" i="27"/>
  <c r="B153" i="27"/>
  <c r="B154" i="27"/>
  <c r="B155" i="27"/>
  <c r="B156" i="27"/>
  <c r="B145" i="27"/>
  <c r="F145" i="27" l="1"/>
  <c r="E170" i="27"/>
  <c r="B44" i="28"/>
  <c r="E171" i="27"/>
  <c r="E172" i="27"/>
  <c r="F112" i="27" l="1"/>
  <c r="F113" i="27"/>
  <c r="F114" i="27"/>
  <c r="F115" i="27"/>
  <c r="F116" i="27"/>
  <c r="F117" i="27"/>
  <c r="F118" i="27"/>
  <c r="F119" i="27"/>
  <c r="F120" i="27"/>
  <c r="F121" i="27"/>
  <c r="F122" i="27"/>
  <c r="C139" i="27"/>
  <c r="C138" i="27"/>
  <c r="C137" i="27"/>
  <c r="F111" i="27"/>
  <c r="B112" i="27"/>
  <c r="B113" i="27"/>
  <c r="B114" i="27"/>
  <c r="B115" i="27"/>
  <c r="B116" i="27"/>
  <c r="B117" i="27"/>
  <c r="B118" i="27"/>
  <c r="B119" i="27"/>
  <c r="B120" i="27"/>
  <c r="B121" i="27"/>
  <c r="B122" i="27"/>
  <c r="B111" i="27"/>
  <c r="B42" i="28" l="1"/>
  <c r="F136" i="27"/>
  <c r="F139" i="27"/>
  <c r="F137" i="27"/>
  <c r="F138" i="27"/>
  <c r="B34" i="28" l="1"/>
  <c r="D4" i="28"/>
  <c r="D9" i="28"/>
  <c r="F104" i="27"/>
  <c r="F103" i="27"/>
  <c r="F102" i="27"/>
  <c r="F105" i="27"/>
  <c r="C27" i="28" l="1"/>
  <c r="C26" i="28"/>
  <c r="B36" i="28" l="1"/>
  <c r="C32" i="28" s="1"/>
  <c r="D57" i="7"/>
  <c r="D58" i="7"/>
  <c r="D59" i="7"/>
  <c r="D60" i="7"/>
  <c r="D61" i="7"/>
  <c r="D62" i="7"/>
  <c r="D63" i="7"/>
  <c r="D64" i="7"/>
  <c r="D65" i="7"/>
  <c r="D66" i="7"/>
  <c r="D67" i="7"/>
  <c r="D56" i="7"/>
  <c r="G47" i="7"/>
  <c r="E47" i="7"/>
  <c r="G8" i="7"/>
  <c r="G9" i="7"/>
  <c r="G10" i="7"/>
  <c r="G11" i="7"/>
  <c r="G12" i="7"/>
  <c r="G13" i="7"/>
  <c r="G14" i="7"/>
  <c r="G15" i="7"/>
  <c r="G16" i="7"/>
  <c r="G17" i="7"/>
  <c r="G18" i="7"/>
  <c r="G7" i="7"/>
  <c r="E6" i="7"/>
  <c r="F6" i="7"/>
  <c r="G6" i="7"/>
  <c r="H6" i="7"/>
  <c r="I6" i="7"/>
  <c r="D6" i="7"/>
  <c r="I5" i="7"/>
  <c r="I47" i="7" s="1"/>
  <c r="H5" i="7"/>
  <c r="H47" i="7" s="1"/>
  <c r="F5" i="7"/>
  <c r="F47" i="7" s="1"/>
  <c r="D8" i="7"/>
  <c r="D86" i="7" s="1"/>
  <c r="E8" i="7"/>
  <c r="F8" i="7"/>
  <c r="H8" i="7"/>
  <c r="I8" i="7"/>
  <c r="D9" i="7"/>
  <c r="D87" i="7" s="1"/>
  <c r="E9" i="7"/>
  <c r="F9" i="7"/>
  <c r="H9" i="7"/>
  <c r="I9" i="7"/>
  <c r="D10" i="7"/>
  <c r="D88" i="7" s="1"/>
  <c r="E10" i="7"/>
  <c r="F10" i="7"/>
  <c r="H10" i="7"/>
  <c r="I10" i="7"/>
  <c r="D11" i="7"/>
  <c r="D89" i="7" s="1"/>
  <c r="E11" i="7"/>
  <c r="F11" i="7"/>
  <c r="H11" i="7"/>
  <c r="I11" i="7"/>
  <c r="D12" i="7"/>
  <c r="D90" i="7" s="1"/>
  <c r="E12" i="7"/>
  <c r="F12" i="7"/>
  <c r="H12" i="7"/>
  <c r="I12" i="7"/>
  <c r="D13" i="7"/>
  <c r="D91" i="7" s="1"/>
  <c r="E13" i="7"/>
  <c r="F13" i="7"/>
  <c r="H13" i="7"/>
  <c r="I13" i="7"/>
  <c r="D14" i="7"/>
  <c r="D92" i="7" s="1"/>
  <c r="E14" i="7"/>
  <c r="F14" i="7"/>
  <c r="H14" i="7"/>
  <c r="I14" i="7"/>
  <c r="D15" i="7"/>
  <c r="D93" i="7" s="1"/>
  <c r="E15" i="7"/>
  <c r="F15" i="7"/>
  <c r="H15" i="7"/>
  <c r="I15" i="7"/>
  <c r="D16" i="7"/>
  <c r="D94" i="7" s="1"/>
  <c r="E16" i="7"/>
  <c r="F16" i="7"/>
  <c r="H16" i="7"/>
  <c r="I16" i="7"/>
  <c r="D17" i="7"/>
  <c r="E17" i="7"/>
  <c r="F17" i="7"/>
  <c r="H17" i="7"/>
  <c r="I17" i="7"/>
  <c r="D18" i="7"/>
  <c r="D96" i="7" s="1"/>
  <c r="E18" i="7"/>
  <c r="F18" i="7"/>
  <c r="H18" i="7"/>
  <c r="I18" i="7"/>
  <c r="E7" i="7"/>
  <c r="F7" i="7"/>
  <c r="H7" i="7"/>
  <c r="I7" i="7"/>
  <c r="D7" i="7"/>
  <c r="H4" i="7"/>
  <c r="I4" i="7"/>
  <c r="G4" i="7"/>
  <c r="F4" i="7"/>
  <c r="E27" i="7" l="1"/>
  <c r="D101" i="7"/>
  <c r="D100" i="7"/>
  <c r="D99" i="7"/>
  <c r="D98" i="7"/>
  <c r="H28" i="7"/>
  <c r="I22" i="7"/>
  <c r="H29" i="7"/>
  <c r="H27" i="7"/>
  <c r="E29" i="7"/>
  <c r="I29" i="7"/>
  <c r="I20" i="7"/>
  <c r="H22" i="7"/>
  <c r="H20" i="7"/>
  <c r="I27" i="7"/>
  <c r="I23" i="7"/>
  <c r="I21" i="7"/>
  <c r="I28" i="7"/>
  <c r="H23" i="7"/>
  <c r="H21" i="7"/>
  <c r="E137" i="27" l="1"/>
  <c r="E138" i="27"/>
  <c r="B43" i="28"/>
  <c r="B45" i="28" s="1"/>
  <c r="E136" i="27"/>
  <c r="C43" i="28" l="1"/>
  <c r="C57" i="7"/>
  <c r="C86" i="7" s="1"/>
  <c r="C58" i="7"/>
  <c r="C87" i="7" s="1"/>
  <c r="C59" i="7"/>
  <c r="C88" i="7" s="1"/>
  <c r="C60" i="7"/>
  <c r="C89" i="7" s="1"/>
  <c r="C61" i="7"/>
  <c r="C90" i="7" s="1"/>
  <c r="C62" i="7"/>
  <c r="C91" i="7" s="1"/>
  <c r="C63" i="7"/>
  <c r="C92" i="7" s="1"/>
  <c r="C64" i="7"/>
  <c r="C93" i="7" s="1"/>
  <c r="C65" i="7"/>
  <c r="C94" i="7" s="1"/>
  <c r="C66" i="7"/>
  <c r="C95" i="7" s="1"/>
  <c r="C67" i="7"/>
  <c r="C96" i="7" s="1"/>
  <c r="C56" i="7"/>
  <c r="C85" i="7" s="1"/>
  <c r="D35" i="7"/>
  <c r="D38" i="7"/>
  <c r="D39" i="7"/>
  <c r="D40" i="7"/>
  <c r="D41" i="7"/>
  <c r="D42" i="7"/>
  <c r="D43" i="7"/>
  <c r="C8" i="7"/>
  <c r="C35" i="7" s="1"/>
  <c r="C9" i="7"/>
  <c r="C36" i="7" s="1"/>
  <c r="C10" i="7"/>
  <c r="C37" i="7" s="1"/>
  <c r="C11" i="7"/>
  <c r="C38" i="7" s="1"/>
  <c r="C12" i="7"/>
  <c r="C39" i="7" s="1"/>
  <c r="C13" i="7"/>
  <c r="C40" i="7" s="1"/>
  <c r="C14" i="7"/>
  <c r="C41" i="7" s="1"/>
  <c r="C15" i="7"/>
  <c r="C42" i="7" s="1"/>
  <c r="C16" i="7"/>
  <c r="C43" i="7" s="1"/>
  <c r="C17" i="7"/>
  <c r="C44" i="7" s="1"/>
  <c r="C18" i="7"/>
  <c r="C45" i="7" s="1"/>
  <c r="C7" i="7"/>
  <c r="C34" i="7" s="1"/>
  <c r="B18" i="7"/>
  <c r="D44" i="7"/>
  <c r="B17" i="7"/>
  <c r="B16" i="7"/>
  <c r="B15" i="7"/>
  <c r="B14" i="7"/>
  <c r="B13" i="7"/>
  <c r="B12" i="7"/>
  <c r="B11" i="7"/>
  <c r="B10" i="7"/>
  <c r="B9" i="7"/>
  <c r="B8" i="7"/>
  <c r="B7" i="7"/>
  <c r="F33" i="7"/>
  <c r="M33" i="7" s="1"/>
  <c r="D33" i="7"/>
  <c r="J33" i="7" s="1"/>
  <c r="L33" i="7" s="1"/>
  <c r="N33" i="7" s="1"/>
  <c r="F32" i="7"/>
  <c r="D31" i="7"/>
  <c r="C44" i="28" l="1"/>
  <c r="C42" i="28"/>
  <c r="C41" i="28"/>
  <c r="I42" i="7"/>
  <c r="S42" i="7" s="1"/>
  <c r="R42" i="7" s="1"/>
  <c r="H42" i="7"/>
  <c r="Q42" i="7" s="1"/>
  <c r="P42" i="7" s="1"/>
  <c r="I41" i="7"/>
  <c r="S41" i="7" s="1"/>
  <c r="R41" i="7" s="1"/>
  <c r="H41" i="7"/>
  <c r="Q41" i="7" s="1"/>
  <c r="P41" i="7" s="1"/>
  <c r="I44" i="7"/>
  <c r="S44" i="7" s="1"/>
  <c r="R44" i="7" s="1"/>
  <c r="H44" i="7"/>
  <c r="Q44" i="7" s="1"/>
  <c r="P44" i="7" s="1"/>
  <c r="I40" i="7"/>
  <c r="S40" i="7" s="1"/>
  <c r="R40" i="7" s="1"/>
  <c r="H40" i="7"/>
  <c r="Q40" i="7" s="1"/>
  <c r="P40" i="7" s="1"/>
  <c r="I38" i="7"/>
  <c r="S38" i="7" s="1"/>
  <c r="R38" i="7" s="1"/>
  <c r="H38" i="7"/>
  <c r="Q38" i="7" s="1"/>
  <c r="P38" i="7" s="1"/>
  <c r="I43" i="7"/>
  <c r="S43" i="7" s="1"/>
  <c r="R43" i="7" s="1"/>
  <c r="H43" i="7"/>
  <c r="Q43" i="7" s="1"/>
  <c r="P43" i="7" s="1"/>
  <c r="I39" i="7"/>
  <c r="S39" i="7" s="1"/>
  <c r="R39" i="7" s="1"/>
  <c r="H39" i="7"/>
  <c r="Q39" i="7" s="1"/>
  <c r="P39" i="7" s="1"/>
  <c r="I35" i="7"/>
  <c r="S35" i="7" s="1"/>
  <c r="R35" i="7" s="1"/>
  <c r="H35" i="7"/>
  <c r="Q35" i="7" s="1"/>
  <c r="P35" i="7" s="1"/>
  <c r="D36" i="7"/>
  <c r="D37" i="7"/>
  <c r="D45" i="7"/>
  <c r="F23" i="7"/>
  <c r="G27" i="7"/>
  <c r="G23" i="7"/>
  <c r="F29" i="7"/>
  <c r="D20" i="7"/>
  <c r="D21" i="7"/>
  <c r="D22" i="7"/>
  <c r="D23" i="7"/>
  <c r="F28" i="7"/>
  <c r="G29" i="7"/>
  <c r="E28" i="7"/>
  <c r="E20" i="7"/>
  <c r="E21" i="7"/>
  <c r="E22" i="7"/>
  <c r="E23" i="7"/>
  <c r="F27" i="7"/>
  <c r="G28" i="7"/>
  <c r="D34" i="7"/>
  <c r="G20" i="7"/>
  <c r="G21" i="7"/>
  <c r="G22" i="7"/>
  <c r="F20" i="7"/>
  <c r="F21" i="7"/>
  <c r="F22" i="7"/>
  <c r="E35" i="7" l="1"/>
  <c r="K35" i="7" s="1"/>
  <c r="J35" i="7" s="1"/>
  <c r="E34" i="7"/>
  <c r="H34" i="7"/>
  <c r="Q34" i="7" s="1"/>
  <c r="I34" i="7"/>
  <c r="S34" i="7" s="1"/>
  <c r="F34" i="7"/>
  <c r="I45" i="7"/>
  <c r="S45" i="7" s="1"/>
  <c r="R45" i="7" s="1"/>
  <c r="H45" i="7"/>
  <c r="Q45" i="7" s="1"/>
  <c r="P45" i="7" s="1"/>
  <c r="I37" i="7"/>
  <c r="S37" i="7" s="1"/>
  <c r="R37" i="7" s="1"/>
  <c r="H37" i="7"/>
  <c r="Q37" i="7" s="1"/>
  <c r="P37" i="7" s="1"/>
  <c r="I36" i="7"/>
  <c r="S36" i="7" s="1"/>
  <c r="R36" i="7" s="1"/>
  <c r="H36" i="7"/>
  <c r="Q36" i="7" s="1"/>
  <c r="P36" i="7" s="1"/>
  <c r="G36" i="7"/>
  <c r="O36" i="7" s="1"/>
  <c r="G40" i="7"/>
  <c r="O40" i="7" s="1"/>
  <c r="G44" i="7"/>
  <c r="O44" i="7" s="1"/>
  <c r="G34" i="7"/>
  <c r="O34" i="7" s="1"/>
  <c r="G37" i="7"/>
  <c r="O37" i="7" s="1"/>
  <c r="G41" i="7"/>
  <c r="O41" i="7" s="1"/>
  <c r="G45" i="7"/>
  <c r="O45" i="7" s="1"/>
  <c r="G43" i="7"/>
  <c r="O43" i="7" s="1"/>
  <c r="G38" i="7"/>
  <c r="O38" i="7" s="1"/>
  <c r="G42" i="7"/>
  <c r="O42" i="7" s="1"/>
  <c r="G39" i="7"/>
  <c r="O39" i="7" s="1"/>
  <c r="G35" i="7"/>
  <c r="O35" i="7" s="1"/>
  <c r="F41" i="7"/>
  <c r="E42" i="7"/>
  <c r="F37" i="7"/>
  <c r="E40" i="7"/>
  <c r="E37" i="7"/>
  <c r="F43" i="7"/>
  <c r="F42" i="7"/>
  <c r="F40" i="7"/>
  <c r="E45" i="7"/>
  <c r="E36" i="7"/>
  <c r="F45" i="7"/>
  <c r="E38" i="7"/>
  <c r="F39" i="7"/>
  <c r="F35" i="7"/>
  <c r="F44" i="7"/>
  <c r="E44" i="7"/>
  <c r="E39" i="7"/>
  <c r="E43" i="7"/>
  <c r="E41" i="7"/>
  <c r="F38" i="7"/>
  <c r="F36" i="7"/>
  <c r="E56" i="7" l="1"/>
  <c r="R34" i="7"/>
  <c r="I49" i="7" s="1"/>
  <c r="P34" i="7"/>
  <c r="H49" i="7" s="1"/>
  <c r="K34" i="7"/>
  <c r="M38" i="7"/>
  <c r="L38" i="7" s="1"/>
  <c r="N35" i="7"/>
  <c r="K38" i="7"/>
  <c r="J38" i="7" s="1"/>
  <c r="M42" i="7"/>
  <c r="L42" i="7" s="1"/>
  <c r="N42" i="7"/>
  <c r="N40" i="7"/>
  <c r="K41" i="7"/>
  <c r="J41" i="7" s="1"/>
  <c r="N34" i="7"/>
  <c r="M44" i="7"/>
  <c r="L44" i="7" s="1"/>
  <c r="N43" i="7"/>
  <c r="N38" i="7"/>
  <c r="N41" i="7"/>
  <c r="K40" i="7"/>
  <c r="J40" i="7" s="1"/>
  <c r="N37" i="7"/>
  <c r="M36" i="7"/>
  <c r="L36" i="7" s="1"/>
  <c r="M34" i="7"/>
  <c r="N36" i="7"/>
  <c r="K37" i="7"/>
  <c r="J37" i="7" s="1"/>
  <c r="K43" i="7"/>
  <c r="J43" i="7" s="1"/>
  <c r="M35" i="7"/>
  <c r="L35" i="7" s="1"/>
  <c r="M45" i="7"/>
  <c r="L45" i="7" s="1"/>
  <c r="K45" i="7"/>
  <c r="J45" i="7" s="1"/>
  <c r="M43" i="7"/>
  <c r="L43" i="7" s="1"/>
  <c r="M37" i="7"/>
  <c r="L37" i="7" s="1"/>
  <c r="N39" i="7"/>
  <c r="K39" i="7"/>
  <c r="J39" i="7" s="1"/>
  <c r="K44" i="7"/>
  <c r="J44" i="7" s="1"/>
  <c r="M39" i="7"/>
  <c r="L39" i="7" s="1"/>
  <c r="K36" i="7"/>
  <c r="J36" i="7" s="1"/>
  <c r="M40" i="7"/>
  <c r="L40" i="7" s="1"/>
  <c r="N45" i="7"/>
  <c r="K42" i="7"/>
  <c r="J42" i="7" s="1"/>
  <c r="N44" i="7"/>
  <c r="M41" i="7"/>
  <c r="L41" i="7" s="1"/>
  <c r="I48" i="7" l="1"/>
  <c r="I50" i="7"/>
  <c r="H48" i="7"/>
  <c r="H50" i="7"/>
  <c r="L34" i="7"/>
  <c r="F48" i="7" s="1"/>
  <c r="J34" i="7"/>
  <c r="E48" i="7" s="1"/>
  <c r="G50" i="7"/>
  <c r="G48" i="7"/>
  <c r="G49" i="7"/>
  <c r="E50" i="7" l="1"/>
  <c r="E49" i="7"/>
  <c r="F49" i="7"/>
  <c r="F50" i="7"/>
  <c r="D71" i="7" l="1"/>
  <c r="D72" i="7"/>
  <c r="D70" i="7"/>
  <c r="D69" i="7"/>
  <c r="F146" i="27" l="1"/>
  <c r="F147" i="27"/>
  <c r="F148" i="27"/>
  <c r="F156" i="27"/>
  <c r="F153" i="27"/>
  <c r="F154" i="27"/>
  <c r="F151" i="27"/>
  <c r="F150" i="27"/>
  <c r="F155" i="27"/>
  <c r="F149" i="27"/>
  <c r="F152" i="27"/>
  <c r="D13" i="28" l="1"/>
  <c r="E94" i="7" s="1"/>
  <c r="D15" i="28"/>
  <c r="E67" i="7" s="1"/>
  <c r="D14" i="28"/>
  <c r="E66" i="7" s="1"/>
  <c r="D7" i="28"/>
  <c r="E59" i="7" s="1"/>
  <c r="D11" i="28"/>
  <c r="E92" i="7" s="1"/>
  <c r="D8" i="28"/>
  <c r="E60" i="7" s="1"/>
  <c r="D10" i="28"/>
  <c r="E91" i="7" s="1"/>
  <c r="D12" i="28"/>
  <c r="E64" i="7" s="1"/>
  <c r="D6" i="28"/>
  <c r="E87" i="7" s="1"/>
  <c r="E61" i="7"/>
  <c r="D5" i="28"/>
  <c r="F173" i="27"/>
  <c r="F170" i="27"/>
  <c r="F172" i="27"/>
  <c r="F171" i="27"/>
  <c r="E65" i="7" l="1"/>
  <c r="E89" i="7"/>
  <c r="E63" i="7"/>
  <c r="E62" i="7"/>
  <c r="E58" i="7"/>
  <c r="D24" i="28"/>
  <c r="E93" i="7"/>
  <c r="E88" i="7"/>
  <c r="E96" i="7"/>
  <c r="E90" i="7"/>
  <c r="B35" i="28"/>
  <c r="D27" i="28"/>
  <c r="D25" i="28"/>
  <c r="D26" i="28"/>
  <c r="E57" i="7"/>
  <c r="E86" i="7"/>
  <c r="C34" i="28" l="1"/>
  <c r="C33" i="28"/>
  <c r="E100" i="7"/>
  <c r="E99" i="7"/>
  <c r="E98" i="7"/>
  <c r="E101" i="7"/>
  <c r="E70" i="7"/>
  <c r="E71" i="7"/>
  <c r="E72" i="7"/>
  <c r="E69" i="7"/>
  <c r="E76" i="7"/>
  <c r="E78" i="7"/>
  <c r="E77" i="7"/>
  <c r="C35" i="28"/>
  <c r="F57" i="7" l="1"/>
  <c r="H57" i="7" s="1"/>
  <c r="G57" i="7" s="1"/>
  <c r="F59" i="7"/>
  <c r="H59" i="7" s="1"/>
  <c r="G59" i="7" s="1"/>
  <c r="F67" i="7"/>
  <c r="H67" i="7" s="1"/>
  <c r="G67" i="7" s="1"/>
  <c r="F65" i="7"/>
  <c r="H65" i="7" s="1"/>
  <c r="G65" i="7" s="1"/>
  <c r="F62" i="7"/>
  <c r="H62" i="7" s="1"/>
  <c r="G62" i="7" s="1"/>
  <c r="F63" i="7"/>
  <c r="H63" i="7" s="1"/>
  <c r="G63" i="7" s="1"/>
  <c r="F66" i="7"/>
  <c r="H66" i="7" s="1"/>
  <c r="G66" i="7" s="1"/>
  <c r="F64" i="7"/>
  <c r="H64" i="7" s="1"/>
  <c r="G64" i="7" s="1"/>
  <c r="F56" i="7"/>
  <c r="H56" i="7" s="1"/>
  <c r="F61" i="7"/>
  <c r="H61" i="7" s="1"/>
  <c r="G61" i="7" s="1"/>
  <c r="F58" i="7"/>
  <c r="H58" i="7" s="1"/>
  <c r="G58" i="7" s="1"/>
  <c r="F60" i="7"/>
  <c r="H60" i="7" s="1"/>
  <c r="G60" i="7" s="1"/>
  <c r="G56" i="7" l="1"/>
  <c r="I77" i="7" s="1"/>
  <c r="I76" i="7" l="1"/>
  <c r="I58" i="7" s="1"/>
  <c r="I78" i="7"/>
  <c r="I56" i="7" l="1"/>
  <c r="I67" i="7"/>
  <c r="I64" i="7"/>
  <c r="I62" i="7"/>
  <c r="I61" i="7"/>
  <c r="I65" i="7"/>
  <c r="I66" i="7"/>
  <c r="I57" i="7"/>
  <c r="I60" i="7"/>
  <c r="I63" i="7"/>
  <c r="I59" i="7"/>
</calcChain>
</file>

<file path=xl/sharedStrings.xml><?xml version="1.0" encoding="utf-8"?>
<sst xmlns="http://schemas.openxmlformats.org/spreadsheetml/2006/main" count="804" uniqueCount="325">
  <si>
    <t>EQUIPO</t>
  </si>
  <si>
    <t>POTENCIA (HP)</t>
  </si>
  <si>
    <t>TIEMPO DE OPERACIÓN (horas/día)</t>
  </si>
  <si>
    <t>CONSUMO (kWh/día)</t>
  </si>
  <si>
    <t>USO FINAL DE ENERGÍA</t>
  </si>
  <si>
    <t>Mes</t>
  </si>
  <si>
    <t>(kWh)</t>
  </si>
  <si>
    <t xml:space="preserve">Energía Eléctrica </t>
  </si>
  <si>
    <t>Consumo de energéticos mas representativos</t>
  </si>
  <si>
    <t>Promedio</t>
  </si>
  <si>
    <t>Desviación Estándar</t>
  </si>
  <si>
    <t>Maximo</t>
  </si>
  <si>
    <t xml:space="preserve">Minimo </t>
  </si>
  <si>
    <t>SITUACIÓN ACTUAL</t>
  </si>
  <si>
    <t>Pendiente  (m)</t>
  </si>
  <si>
    <t>Intercepto (b)</t>
  </si>
  <si>
    <t>Coeficiente de Correlación (R2)</t>
  </si>
  <si>
    <t>Producción Meta</t>
  </si>
  <si>
    <t>Energía Eléctrica Meta</t>
  </si>
  <si>
    <t>ÁREA O PROCESO</t>
  </si>
  <si>
    <t>CANTIDAD</t>
  </si>
  <si>
    <t>POTENCIA TOTAL (kW)</t>
  </si>
  <si>
    <t>Inicio</t>
  </si>
  <si>
    <t>Máximo</t>
  </si>
  <si>
    <t>Mínimo</t>
  </si>
  <si>
    <t>Ton</t>
  </si>
  <si>
    <t>kWh</t>
  </si>
  <si>
    <t>ACPM</t>
  </si>
  <si>
    <t>MJ</t>
  </si>
  <si>
    <t>MES</t>
  </si>
  <si>
    <t>TOTAL</t>
  </si>
  <si>
    <t xml:space="preserve">Observaciones </t>
  </si>
  <si>
    <t xml:space="preserve">Poder calorifico </t>
  </si>
  <si>
    <t xml:space="preserve">Fuente [1] </t>
  </si>
  <si>
    <t>http://www.upme.gov.co/Calculadora_Emisiones/aplicacion/calculadora.html</t>
  </si>
  <si>
    <t xml:space="preserve">Factor de conversión </t>
  </si>
  <si>
    <t>Fuente [2]</t>
  </si>
  <si>
    <t>http://www.convertworld.com/es/energia/</t>
  </si>
  <si>
    <t>Galones</t>
  </si>
  <si>
    <t xml:space="preserve">Relacion </t>
  </si>
  <si>
    <t>Densidad</t>
  </si>
  <si>
    <t>Conversion</t>
  </si>
  <si>
    <t xml:space="preserve">Litros </t>
  </si>
  <si>
    <t>Fuente [5]</t>
  </si>
  <si>
    <t>https://www.google.com.co/webhp?sourceid=chrome-instant&amp;ion=1&amp;espv=2&amp;ie=UTF-8#q=galones+a+litros&amp;*</t>
  </si>
  <si>
    <t>Fuente [6]</t>
  </si>
  <si>
    <t xml:space="preserve">TOTAL </t>
  </si>
  <si>
    <t xml:space="preserve">Energia electrica </t>
  </si>
  <si>
    <t xml:space="preserve">MATRIZ ENERGETICA </t>
  </si>
  <si>
    <t xml:space="preserve">Energético </t>
  </si>
  <si>
    <t>%</t>
  </si>
  <si>
    <t xml:space="preserve">MATRIZ COSTOS ENERGETICOS  </t>
  </si>
  <si>
    <t>$ Pesos</t>
  </si>
  <si>
    <t>Produccion</t>
  </si>
  <si>
    <t xml:space="preserve">Consumo total real  </t>
  </si>
  <si>
    <t xml:space="preserve">Consumo total teorico  </t>
  </si>
  <si>
    <t xml:space="preserve">TEORICO </t>
  </si>
  <si>
    <t>informe CAR</t>
  </si>
  <si>
    <t>Energía total Meta</t>
  </si>
  <si>
    <t>Energía total teorica</t>
  </si>
  <si>
    <t xml:space="preserve">Energía Vs Producción </t>
  </si>
  <si>
    <t xml:space="preserve">Producción </t>
  </si>
  <si>
    <t>Gasolina</t>
  </si>
  <si>
    <t>Gal</t>
  </si>
  <si>
    <t>Fuente [3]</t>
  </si>
  <si>
    <t>Precio [7]</t>
  </si>
  <si>
    <t>Etanol</t>
  </si>
  <si>
    <t>Fuente [4]</t>
  </si>
  <si>
    <t>http://www.upme.gov.co/generadorconsultas/Consulta_Series.aspx?idModulo=3&amp;tipoSerie=135&amp;fechainicial=01/01/2010&amp;fechafinal=31/12/2016</t>
  </si>
  <si>
    <t>Biomasa</t>
  </si>
  <si>
    <t xml:space="preserve">Gasolina </t>
  </si>
  <si>
    <t xml:space="preserve">Consumos Teoricos </t>
  </si>
  <si>
    <t xml:space="preserve">Carbón </t>
  </si>
  <si>
    <t xml:space="preserve">Biomasa </t>
  </si>
  <si>
    <t>ton</t>
  </si>
  <si>
    <t>CAPACIDAD (ton/ciclo o quema)</t>
  </si>
  <si>
    <t>Retroexcavadora pajarita</t>
  </si>
  <si>
    <t>Retroexcavadora oruga</t>
  </si>
  <si>
    <t>cargador</t>
  </si>
  <si>
    <t>Extracción</t>
  </si>
  <si>
    <t>Poder calorifico MJ/kg</t>
  </si>
  <si>
    <t>Consumo (Ton/mes)</t>
  </si>
  <si>
    <t>DATOS GENERALES DE LA EMPRESA</t>
  </si>
  <si>
    <t>Suma</t>
  </si>
  <si>
    <t>Costo total</t>
  </si>
  <si>
    <t xml:space="preserve">Precio </t>
  </si>
  <si>
    <t>Precio</t>
  </si>
  <si>
    <t>Empresa</t>
  </si>
  <si>
    <t>CODENSA</t>
  </si>
  <si>
    <t>http://www.sipg.gov.co/sipg/documentos/estudios_recientes/Informe_Final_CTL.pdf</t>
  </si>
  <si>
    <t xml:space="preserve">BioACPM </t>
  </si>
  <si>
    <t>kg/litro</t>
  </si>
  <si>
    <t>MJ/kg</t>
  </si>
  <si>
    <t>Fuente [7]</t>
  </si>
  <si>
    <t>http://www.upme.gov.co/generadorconsultas/Consulta_Series.aspx?idModulo=3&amp;tipoSerie=136&amp;fechainicial=01/01/2010&amp;fechafinal=31/12/2016</t>
  </si>
  <si>
    <t>PRODUCCIÓN</t>
  </si>
  <si>
    <t>CONSUMOS ENEGÉTICOS (kWh)</t>
  </si>
  <si>
    <t>ENERGÍA ELÉCTRICA</t>
  </si>
  <si>
    <t>GASOLINA</t>
  </si>
  <si>
    <t>POTENCIA (W)</t>
  </si>
  <si>
    <t>Días trabajados en el mes</t>
  </si>
  <si>
    <t>Consumo Factura mensual (kWh)</t>
  </si>
  <si>
    <t>Error del inventario</t>
  </si>
  <si>
    <t>Nota</t>
  </si>
  <si>
    <t>El error del inventario debería estar alrededor de +/- 10%</t>
  </si>
  <si>
    <t>Etiquetas de fila</t>
  </si>
  <si>
    <t>Suma de Campo2</t>
  </si>
  <si>
    <t>Suma de CONSUMO (kWh/día)</t>
  </si>
  <si>
    <t>(en blanco)</t>
  </si>
  <si>
    <t>Total general</t>
  </si>
  <si>
    <t>NIT</t>
  </si>
  <si>
    <t>CIIU</t>
  </si>
  <si>
    <t>Fabricación de materiales de arcilla para la construcción</t>
  </si>
  <si>
    <t>CARGO</t>
  </si>
  <si>
    <t>ORGANIZACIÓN DE LA INSTITUCIÓN</t>
  </si>
  <si>
    <t>NUMERO DE TRABAJADORES</t>
  </si>
  <si>
    <t>HORARIO LABORAL</t>
  </si>
  <si>
    <t>DE</t>
  </si>
  <si>
    <t>AM</t>
  </si>
  <si>
    <t>PM</t>
  </si>
  <si>
    <t>A</t>
  </si>
  <si>
    <t>TURNO 1</t>
  </si>
  <si>
    <t>X</t>
  </si>
  <si>
    <t>TURNO 2</t>
  </si>
  <si>
    <t>TURNO 3</t>
  </si>
  <si>
    <t>TURNO 4</t>
  </si>
  <si>
    <t>DÍAS DE TRABAJO AL MES</t>
  </si>
  <si>
    <t>RAZÓN SOCIAL</t>
  </si>
  <si>
    <t>ACTIVIDAD ECONÓMICA</t>
  </si>
  <si>
    <t>DIRECCIÓN</t>
  </si>
  <si>
    <t>CIUDAD</t>
  </si>
  <si>
    <t>CONTACTO DE VISITA</t>
  </si>
  <si>
    <t>WEB COMPAÑÍA</t>
  </si>
  <si>
    <t>TEL</t>
  </si>
  <si>
    <t>MÓVIL</t>
  </si>
  <si>
    <t>DEPARTAMENTO</t>
  </si>
  <si>
    <t>EMAIL CONTACTO</t>
  </si>
  <si>
    <t>INSTRUCCIONES BÁSICAS</t>
  </si>
  <si>
    <t xml:space="preserve">GAS NATURAL </t>
  </si>
  <si>
    <t>M3</t>
  </si>
  <si>
    <t xml:space="preserve">Empresa </t>
  </si>
  <si>
    <t>MJ/m3</t>
  </si>
  <si>
    <t>VANTI</t>
  </si>
  <si>
    <t xml:space="preserve">1. Recuerde que en la  hoja de consumos y producción usted deberá  introducir los datos consolidados y a  paratir de allí se generaran las herramientas de caracterización energética </t>
  </si>
  <si>
    <t>3. La carcaterización energétia siempre inicia con una contextualización de  la organización, sus áreas  y procesos .</t>
  </si>
  <si>
    <t>2. Esta herramienta servira para que usted avance en la  carcaterización energética de su organización, sin embargo , en lo posible se recomienda ajustarla  a su organizacion, recuerde además  que  los diagramas o  gráficos  solos no dicen nada, siempre deben estar  acompañados de un análisis.</t>
  </si>
  <si>
    <t>PROCESO PRODUCTIVO</t>
  </si>
  <si>
    <t>ELABORACIÓN DE ALIMENTOS BALANCEADOS PARA MASCOTAS</t>
  </si>
  <si>
    <t>PROCESOS COMPLEMENTARIOS</t>
  </si>
  <si>
    <t>CELSIA-ENEL</t>
  </si>
  <si>
    <t>Sinfín #2 descargue granel</t>
  </si>
  <si>
    <t>Sinfín #1 descargue a granel</t>
  </si>
  <si>
    <t>Elevador 1 / descargue a granel</t>
  </si>
  <si>
    <t>sin fin silo 6 maiz</t>
  </si>
  <si>
    <t>sinfín bazuca recibo granel</t>
  </si>
  <si>
    <t>winche recibo granel</t>
  </si>
  <si>
    <t>Sinfín #3 descargue granel</t>
  </si>
  <si>
    <t>Elevador 2 / tolva bascula</t>
  </si>
  <si>
    <t>sin fin silo 5 granel</t>
  </si>
  <si>
    <t>sin fin silo 3 granel</t>
  </si>
  <si>
    <t>sinfín silo 4 granel</t>
  </si>
  <si>
    <t>turbina elevador tolva bascula</t>
  </si>
  <si>
    <t>sinfín tolva bascula</t>
  </si>
  <si>
    <t>Exclusa de mangas turbina elevador tolva bascula</t>
  </si>
  <si>
    <t>sinfín alimentación molino  buhler /granos</t>
  </si>
  <si>
    <t>Elevador 3 / harinas M. buhler</t>
  </si>
  <si>
    <t>Turbina 1 Molino buhler</t>
  </si>
  <si>
    <t>Turbina 2 molino buhler</t>
  </si>
  <si>
    <t>alimentador molino buhler</t>
  </si>
  <si>
    <t>sin fin tolva alivio molino buhler</t>
  </si>
  <si>
    <t>Elevador 4 /mezcladora</t>
  </si>
  <si>
    <t>trasportador de cadena alimentación T. mezcladora</t>
  </si>
  <si>
    <t>Mezcladora</t>
  </si>
  <si>
    <t>sinfín tolva alivio mezcladora</t>
  </si>
  <si>
    <t xml:space="preserve">Fondo vivo </t>
  </si>
  <si>
    <t>Alimentador</t>
  </si>
  <si>
    <t>acondicionador</t>
  </si>
  <si>
    <t>extruder</t>
  </si>
  <si>
    <t>motovibrador 1 zaranda 1</t>
  </si>
  <si>
    <t>motovibrador 2  zaranda 1</t>
  </si>
  <si>
    <t>tambor tombola de engrase</t>
  </si>
  <si>
    <t>banda trasportadora alimentación tambor de engrase</t>
  </si>
  <si>
    <t>agitador aceite</t>
  </si>
  <si>
    <t>sinfín pretolva 2 extruder</t>
  </si>
  <si>
    <t>sinfín pretolva 4 extruder</t>
  </si>
  <si>
    <t>sinfín pretolva 3 extruder</t>
  </si>
  <si>
    <t>cortador extruder</t>
  </si>
  <si>
    <t>trasportador de cadena producto terminado</t>
  </si>
  <si>
    <t>Motovibradores 1 zaranda  #2 PT</t>
  </si>
  <si>
    <t>Motovibradores 2 zaranda  #2 PT</t>
  </si>
  <si>
    <t>elevador producto terminado</t>
  </si>
  <si>
    <t>elevador secador velomatic</t>
  </si>
  <si>
    <t>turbina ducto neumático secador velomatic</t>
  </si>
  <si>
    <t>esclusa secador velomatic</t>
  </si>
  <si>
    <t>motor esclusa interna secador velomatic</t>
  </si>
  <si>
    <t>banda trasportadora   superior secador velomatic</t>
  </si>
  <si>
    <t>trasportador de cadena secador velomatic</t>
  </si>
  <si>
    <t>banda trasportadora  inferior secador velomatic</t>
  </si>
  <si>
    <t xml:space="preserve">Ventilador Quemador </t>
  </si>
  <si>
    <t>exclusa Ciclon secador geelen bodega 1</t>
  </si>
  <si>
    <t>trasportador de cadena salida de secador geelen</t>
  </si>
  <si>
    <t>exclusa de salida secador geelen</t>
  </si>
  <si>
    <t>motor bomba hidraulica secador geelen</t>
  </si>
  <si>
    <t>motor turbina quemador 1 secador geelen</t>
  </si>
  <si>
    <t>motor turbina quemador 2 ignicion secador geelen</t>
  </si>
  <si>
    <t>esclusa alimentación secador geelen</t>
  </si>
  <si>
    <t>esclusa Finos  secador geelen</t>
  </si>
  <si>
    <t>nivelador barredor secador geelen</t>
  </si>
  <si>
    <t>barredor secador geelen</t>
  </si>
  <si>
    <t>elevador secador geelen</t>
  </si>
  <si>
    <t>Turbina 1 secador gellen</t>
  </si>
  <si>
    <t>Turbina 2 secador gellen</t>
  </si>
  <si>
    <t>exclusa alimetacion enfriador</t>
  </si>
  <si>
    <t>sinfín salida de enfriador</t>
  </si>
  <si>
    <t>turbina enfriador</t>
  </si>
  <si>
    <t>exclusa ciclon enfriador</t>
  </si>
  <si>
    <t>parrilla enfriador</t>
  </si>
  <si>
    <t>elevador molino chino</t>
  </si>
  <si>
    <t>sinfín alimentación molino chino</t>
  </si>
  <si>
    <t>Molino famsung /chino</t>
  </si>
  <si>
    <t>Alimentador molino famsung</t>
  </si>
  <si>
    <t>turbina succión/vacio molino famsung</t>
  </si>
  <si>
    <t>sin fin tolva alivio molino famsun</t>
  </si>
  <si>
    <t>motor de  arrastre de bolsa empacadora rosdan</t>
  </si>
  <si>
    <t>banda trasportadora  empacadora rosdan</t>
  </si>
  <si>
    <t>banda trasportadora  linea 1</t>
  </si>
  <si>
    <t>ensacadora tolva A  empacadora linea 2 pesapack</t>
  </si>
  <si>
    <t>ensacadora tolva B  empacadora linea 2 pesapack</t>
  </si>
  <si>
    <t>banda trasportadora  linea 2 empacadora pesapack</t>
  </si>
  <si>
    <t>elevador empacadora  intertec bodega 2</t>
  </si>
  <si>
    <t>elevador empacadora  intertec bodega 3</t>
  </si>
  <si>
    <t>banda trasportadora  linea de galleta</t>
  </si>
  <si>
    <t>Sinfín 2 molino de pan</t>
  </si>
  <si>
    <t>sinfin1 moliono de pan</t>
  </si>
  <si>
    <t>molino stedman de mandibulas</t>
  </si>
  <si>
    <t>licuadora marmita</t>
  </si>
  <si>
    <t>agitador marmita</t>
  </si>
  <si>
    <t>turbina caldera</t>
  </si>
  <si>
    <t>motor bomba 1 caldera</t>
  </si>
  <si>
    <t>motor bomba 2 caldera</t>
  </si>
  <si>
    <t>Motor de 30 HP (AS 30 T)</t>
  </si>
  <si>
    <t>Motor de 40 HP (ASD 40 )</t>
  </si>
  <si>
    <t>Motor de 40 HP (TCH 45 )</t>
  </si>
  <si>
    <t>mezcladora premezcla</t>
  </si>
  <si>
    <t xml:space="preserve">Ventilador Filtro de aspiracion de polvo </t>
  </si>
  <si>
    <t xml:space="preserve">Bomba subterranea de alimentacion de Agua </t>
  </si>
  <si>
    <t>RECIBO</t>
  </si>
  <si>
    <t xml:space="preserve">DOSIFICACIÓN </t>
  </si>
  <si>
    <t>MOLIENDA</t>
  </si>
  <si>
    <t>MEZCLA</t>
  </si>
  <si>
    <t>EXTRUSIÓN</t>
  </si>
  <si>
    <t>SECADOR VELOMATIC</t>
  </si>
  <si>
    <t>SECADOR GEELEN</t>
  </si>
  <si>
    <t>ENFRIADOR</t>
  </si>
  <si>
    <t>MOLINO FAMSUNG</t>
  </si>
  <si>
    <t>EMPACADORA 1</t>
  </si>
  <si>
    <t>EMPAQUE LINEA 1</t>
  </si>
  <si>
    <t>EMPAQUE LINEA 2</t>
  </si>
  <si>
    <t>EMPAQUE INTERTEC 1</t>
  </si>
  <si>
    <t>EMPAQUE INTERTEC 2</t>
  </si>
  <si>
    <t>EMPAQUE GALLETA</t>
  </si>
  <si>
    <t>MOLIENDA PAN</t>
  </si>
  <si>
    <t>DREESING DOG</t>
  </si>
  <si>
    <t>CALDERA</t>
  </si>
  <si>
    <t xml:space="preserve">COMPRESOR 1 </t>
  </si>
  <si>
    <t>COMPRESOR 2</t>
  </si>
  <si>
    <t>SECADOR DE COMP 2</t>
  </si>
  <si>
    <t>PREMEZCLAS</t>
  </si>
  <si>
    <t>ESTACION BOMBEO AGUA</t>
  </si>
  <si>
    <t>Descargue de materia prima</t>
  </si>
  <si>
    <t>Administrivo</t>
  </si>
  <si>
    <t>Computador</t>
  </si>
  <si>
    <t>Bombillas alta eficiencia</t>
  </si>
  <si>
    <t>Tubus fluorecentes</t>
  </si>
  <si>
    <t>General</t>
  </si>
  <si>
    <t>SECADOR</t>
  </si>
  <si>
    <t>Producción</t>
  </si>
  <si>
    <t>41,52</t>
  </si>
  <si>
    <t>SECADO</t>
  </si>
  <si>
    <t>GENERACION VAPOR</t>
  </si>
  <si>
    <t>Gas Natural</t>
  </si>
  <si>
    <t>Molino Buhler</t>
  </si>
  <si>
    <t>Impresora</t>
  </si>
  <si>
    <t>Aire acondicionado</t>
  </si>
  <si>
    <t>GERENCIA</t>
  </si>
  <si>
    <t>LOGISTICA</t>
  </si>
  <si>
    <t>RECEPCION</t>
  </si>
  <si>
    <t>VENTAS</t>
  </si>
  <si>
    <t xml:space="preserve">CARTERA </t>
  </si>
  <si>
    <t>COMPRAS</t>
  </si>
  <si>
    <t>SISTEMAS</t>
  </si>
  <si>
    <t>TESORERIA</t>
  </si>
  <si>
    <t>MANTENIMIENTO</t>
  </si>
  <si>
    <t>CONTABILIDAD</t>
  </si>
  <si>
    <t>PLANTA</t>
  </si>
  <si>
    <t>PRODUCCION</t>
  </si>
  <si>
    <t>ILUMINACION</t>
  </si>
  <si>
    <t>GESTION HUMANA</t>
  </si>
  <si>
    <t>Volumen cumulado</t>
  </si>
  <si>
    <t>Volumen acumulado</t>
  </si>
  <si>
    <t xml:space="preserve">ENERGIA ELECTRICA </t>
  </si>
  <si>
    <t>DATOS LÍNEA BASE</t>
  </si>
  <si>
    <t>DATOS LÍNEA META</t>
  </si>
  <si>
    <t>ENAP LÍNEA BASE</t>
  </si>
  <si>
    <t>CONSUMO PROMEDIO AL MES</t>
  </si>
  <si>
    <t>% energia no asociada a la producción línea base</t>
  </si>
  <si>
    <t>Modificar la fórmula de este índice si la producción está dada en otra unidad diferente a Toneladas</t>
  </si>
  <si>
    <t>ÍNDICE DE CONSUMO POR UNIDAD DE PRODUCCIÓN</t>
  </si>
  <si>
    <t>ÍNDICE PRODUCCIÓN POR UNIDAD DE ENERGÍA</t>
  </si>
  <si>
    <t>TOTAL CONSUMO</t>
  </si>
  <si>
    <t>IC TOTAL</t>
  </si>
  <si>
    <t>kWh/Ton</t>
  </si>
  <si>
    <t>m3/Ton</t>
  </si>
  <si>
    <t>kg/kWh E.E</t>
  </si>
  <si>
    <t>kWh/mes</t>
  </si>
  <si>
    <t>kWh/Ton TOTAL</t>
  </si>
  <si>
    <t>Indicador</t>
  </si>
  <si>
    <t>Unidad</t>
  </si>
  <si>
    <t>IDE 1</t>
  </si>
  <si>
    <t>IDE 2</t>
  </si>
  <si>
    <t>IDE 3</t>
  </si>
  <si>
    <t>IDE 4</t>
  </si>
  <si>
    <t>IDE 5</t>
  </si>
  <si>
    <t>Comportamiento del consumo de energético vs producción</t>
  </si>
  <si>
    <t xml:space="preserve">En la grafica de cnportamiento del consumo vs produccion,  en la mayoria de los meses se presenta una concordancia entre la produccion y los kWh consumidos , se presentaron meses en que se aumento la eficiencia de la produccion y se presento un consumo promedio, sin embargo se tienen meses con baja eficiencia en toneladas producidas y el consumo de energia no disminuye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</si>
</sst>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0.0000"/>
    <numFmt numFmtId="167" formatCode="0.0"/>
    <numFmt numFmtId="168" formatCode="#,##0.0"/>
    <numFmt numFmtId="169" formatCode="0.0%"/>
    <numFmt numFmtId="170" formatCode="_(&quot;$&quot;\ * #,##0_);_(&quot;$&quot;\ * \(#,##0\);_(&quot;$&quot;\ * &quot;-&quot;??_);_(@_)"/>
    <numFmt numFmtId="171" formatCode="_-&quot;$&quot;\ * #,##0_-;\-&quot;$&quot;\ * #,##0_-;_-&quot;$&quot;\ * &quot;-&quot;??_-;_-@_-"/>
    <numFmt numFmtId="172" formatCode="[$$-240A]\ #,##0"/>
    <numFmt numFmtId="175" formatCode="0.000"/>
  </numFmts>
  <fonts count="27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 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20"/>
      <color theme="1"/>
      <name val="Calibri"/>
      <family val="2"/>
      <scheme val="minor"/>
    </font>
    <font>
      <u/>
      <sz val="10"/>
      <color theme="10"/>
      <name val="Calibri"/>
      <family val="2"/>
    </font>
    <font>
      <sz val="10"/>
      <name val="Trebuchet MS"/>
      <family val="2"/>
    </font>
    <font>
      <b/>
      <sz val="16"/>
      <color theme="9" tint="-0.249977111117893"/>
      <name val="Arial Black"/>
      <family val="2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mbria"/>
      <family val="2"/>
      <scheme val="major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24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172" fontId="0" fillId="0" borderId="0"/>
    <xf numFmtId="172" fontId="4" fillId="0" borderId="0" applyNumberFormat="0" applyFill="0" applyBorder="0" applyAlignment="0" applyProtection="0">
      <alignment vertical="top"/>
      <protection locked="0"/>
    </xf>
    <xf numFmtId="172" fontId="3" fillId="0" borderId="0"/>
    <xf numFmtId="172" fontId="1" fillId="0" borderId="0"/>
    <xf numFmtId="172" fontId="1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15" fillId="0" borderId="0" applyNumberFormat="0" applyFill="0" applyBorder="0" applyAlignment="0" applyProtection="0"/>
    <xf numFmtId="172" fontId="16" fillId="0" borderId="0"/>
    <xf numFmtId="172" fontId="1" fillId="0" borderId="0"/>
    <xf numFmtId="172" fontId="4" fillId="0" borderId="0" applyNumberFormat="0" applyFill="0" applyBorder="0" applyAlignment="0" applyProtection="0">
      <alignment vertical="top"/>
      <protection locked="0"/>
    </xf>
  </cellStyleXfs>
  <cellXfs count="341">
    <xf numFmtId="172" fontId="0" fillId="0" borderId="0" xfId="0"/>
    <xf numFmtId="168" fontId="0" fillId="0" borderId="0" xfId="0" applyNumberFormat="1"/>
    <xf numFmtId="172" fontId="0" fillId="2" borderId="0" xfId="0" applyFill="1"/>
    <xf numFmtId="172" fontId="0" fillId="0" borderId="0" xfId="0" applyProtection="1">
      <protection hidden="1"/>
    </xf>
    <xf numFmtId="172" fontId="9" fillId="0" borderId="0" xfId="0" applyFont="1" applyProtection="1">
      <protection hidden="1"/>
    </xf>
    <xf numFmtId="172" fontId="5" fillId="4" borderId="1" xfId="0" applyFont="1" applyFill="1" applyBorder="1" applyAlignment="1" applyProtection="1">
      <alignment horizontal="center"/>
      <protection locked="0" hidden="1"/>
    </xf>
    <xf numFmtId="172" fontId="0" fillId="0" borderId="0" xfId="0" applyProtection="1">
      <protection locked="0" hidden="1"/>
    </xf>
    <xf numFmtId="172" fontId="0" fillId="4" borderId="1" xfId="0" applyFill="1" applyBorder="1" applyProtection="1">
      <protection locked="0" hidden="1"/>
    </xf>
    <xf numFmtId="17" fontId="0" fillId="4" borderId="1" xfId="0" applyNumberFormat="1" applyFill="1" applyBorder="1" applyProtection="1">
      <protection locked="0" hidden="1"/>
    </xf>
    <xf numFmtId="172" fontId="0" fillId="5" borderId="1" xfId="0" applyFill="1" applyBorder="1" applyProtection="1">
      <protection locked="0" hidden="1"/>
    </xf>
    <xf numFmtId="168" fontId="0" fillId="5" borderId="1" xfId="0" applyNumberFormat="1" applyFill="1" applyBorder="1" applyProtection="1">
      <protection locked="0" hidden="1"/>
    </xf>
    <xf numFmtId="2" fontId="0" fillId="0" borderId="0" xfId="0" applyNumberFormat="1" applyProtection="1">
      <protection locked="0" hidden="1"/>
    </xf>
    <xf numFmtId="172" fontId="5" fillId="5" borderId="0" xfId="0" applyFont="1" applyFill="1" applyProtection="1">
      <protection locked="0" hidden="1"/>
    </xf>
    <xf numFmtId="166" fontId="0" fillId="4" borderId="1" xfId="0" applyNumberFormat="1" applyFill="1" applyBorder="1" applyProtection="1">
      <protection locked="0" hidden="1"/>
    </xf>
    <xf numFmtId="2" fontId="0" fillId="4" borderId="1" xfId="0" applyNumberFormat="1" applyFill="1" applyBorder="1" applyProtection="1">
      <protection locked="0" hidden="1"/>
    </xf>
    <xf numFmtId="2" fontId="0" fillId="0" borderId="1" xfId="0" applyNumberFormat="1" applyBorder="1" applyProtection="1">
      <protection locked="0" hidden="1"/>
    </xf>
    <xf numFmtId="167" fontId="0" fillId="0" borderId="1" xfId="0" applyNumberFormat="1" applyBorder="1" applyProtection="1">
      <protection locked="0" hidden="1"/>
    </xf>
    <xf numFmtId="1" fontId="0" fillId="0" borderId="0" xfId="0" applyNumberFormat="1" applyProtection="1">
      <protection locked="0" hidden="1"/>
    </xf>
    <xf numFmtId="3" fontId="0" fillId="0" borderId="0" xfId="0" applyNumberFormat="1"/>
    <xf numFmtId="2" fontId="0" fillId="0" borderId="0" xfId="0" applyNumberFormat="1"/>
    <xf numFmtId="172" fontId="5" fillId="4" borderId="1" xfId="0" applyFont="1" applyFill="1" applyBorder="1" applyAlignment="1" applyProtection="1">
      <alignment horizontal="left"/>
      <protection locked="0" hidden="1"/>
    </xf>
    <xf numFmtId="172" fontId="5" fillId="4" borderId="1" xfId="0" applyFont="1" applyFill="1" applyBorder="1" applyAlignment="1" applyProtection="1">
      <alignment horizontal="center" vertical="center" wrapText="1"/>
      <protection locked="0" hidden="1"/>
    </xf>
    <xf numFmtId="172" fontId="5" fillId="7" borderId="1" xfId="0" applyFont="1" applyFill="1" applyBorder="1" applyAlignment="1">
      <alignment horizontal="center" vertical="center"/>
    </xf>
    <xf numFmtId="172" fontId="5" fillId="7" borderId="1" xfId="0" applyFont="1" applyFill="1" applyBorder="1" applyAlignment="1">
      <alignment horizontal="center"/>
    </xf>
    <xf numFmtId="3" fontId="0" fillId="0" borderId="1" xfId="0" applyNumberFormat="1" applyBorder="1"/>
    <xf numFmtId="172" fontId="5" fillId="0" borderId="0" xfId="0" applyFont="1" applyAlignment="1">
      <alignment horizontal="center"/>
    </xf>
    <xf numFmtId="170" fontId="0" fillId="0" borderId="0" xfId="0" applyNumberFormat="1"/>
    <xf numFmtId="172" fontId="5" fillId="0" borderId="0" xfId="0" applyFont="1" applyAlignment="1">
      <alignment horizontal="center" vertical="center" wrapText="1"/>
    </xf>
    <xf numFmtId="172" fontId="5" fillId="0" borderId="0" xfId="0" applyFont="1" applyAlignment="1" applyProtection="1">
      <alignment vertical="center" wrapText="1"/>
      <protection locked="0" hidden="1"/>
    </xf>
    <xf numFmtId="3" fontId="5" fillId="0" borderId="0" xfId="0" applyNumberFormat="1" applyFont="1" applyAlignment="1" applyProtection="1">
      <alignment horizontal="center"/>
      <protection locked="0" hidden="1"/>
    </xf>
    <xf numFmtId="172" fontId="5" fillId="0" borderId="0" xfId="0" applyFont="1" applyAlignment="1">
      <alignment horizontal="left"/>
    </xf>
    <xf numFmtId="2" fontId="5" fillId="0" borderId="0" xfId="0" applyNumberFormat="1" applyFont="1"/>
    <xf numFmtId="1" fontId="0" fillId="4" borderId="1" xfId="0" applyNumberFormat="1" applyFill="1" applyBorder="1" applyProtection="1">
      <protection locked="0" hidden="1"/>
    </xf>
    <xf numFmtId="1" fontId="0" fillId="0" borderId="1" xfId="0" applyNumberFormat="1" applyBorder="1" applyProtection="1">
      <protection locked="0" hidden="1"/>
    </xf>
    <xf numFmtId="168" fontId="0" fillId="5" borderId="5" xfId="0" applyNumberFormat="1" applyFill="1" applyBorder="1" applyProtection="1">
      <protection locked="0" hidden="1"/>
    </xf>
    <xf numFmtId="168" fontId="0" fillId="0" borderId="0" xfId="0" applyNumberFormat="1" applyProtection="1">
      <protection locked="0" hidden="1"/>
    </xf>
    <xf numFmtId="172" fontId="9" fillId="0" borderId="0" xfId="0" applyFont="1"/>
    <xf numFmtId="3" fontId="0" fillId="0" borderId="1" xfId="0" applyNumberFormat="1" applyBorder="1" applyProtection="1">
      <protection locked="0" hidden="1"/>
    </xf>
    <xf numFmtId="172" fontId="5" fillId="6" borderId="1" xfId="0" applyFont="1" applyFill="1" applyBorder="1" applyAlignment="1" applyProtection="1">
      <alignment horizontal="center" vertical="center" wrapText="1"/>
      <protection locked="0" hidden="1"/>
    </xf>
    <xf numFmtId="172" fontId="5" fillId="6" borderId="1" xfId="0" applyFont="1" applyFill="1" applyBorder="1" applyAlignment="1" applyProtection="1">
      <alignment horizontal="center"/>
      <protection locked="0" hidden="1"/>
    </xf>
    <xf numFmtId="172" fontId="8" fillId="8" borderId="1" xfId="0" applyFont="1" applyFill="1" applyBorder="1" applyAlignment="1">
      <alignment horizontal="center"/>
    </xf>
    <xf numFmtId="172" fontId="4" fillId="3" borderId="3" xfId="1" applyFill="1" applyBorder="1" applyAlignment="1" applyProtection="1">
      <alignment horizontal="center" vertical="center"/>
    </xf>
    <xf numFmtId="166" fontId="0" fillId="0" borderId="0" xfId="0" applyNumberFormat="1" applyProtection="1">
      <protection locked="0" hidden="1"/>
    </xf>
    <xf numFmtId="172" fontId="5" fillId="6" borderId="1" xfId="0" applyFont="1" applyFill="1" applyBorder="1" applyAlignment="1" applyProtection="1">
      <alignment horizontal="center" vertical="center"/>
      <protection locked="0" hidden="1"/>
    </xf>
    <xf numFmtId="172" fontId="0" fillId="0" borderId="1" xfId="0" applyBorder="1" applyProtection="1">
      <protection locked="0" hidden="1"/>
    </xf>
    <xf numFmtId="17" fontId="0" fillId="0" borderId="1" xfId="0" applyNumberFormat="1" applyBorder="1" applyProtection="1">
      <protection locked="0" hidden="1"/>
    </xf>
    <xf numFmtId="168" fontId="0" fillId="0" borderId="1" xfId="0" applyNumberFormat="1" applyBorder="1"/>
    <xf numFmtId="172" fontId="5" fillId="0" borderId="1" xfId="0" applyFont="1" applyBorder="1" applyAlignment="1">
      <alignment horizontal="center" vertical="center"/>
    </xf>
    <xf numFmtId="3" fontId="0" fillId="0" borderId="1" xfId="0" applyNumberFormat="1" applyBorder="1" applyAlignment="1" applyProtection="1">
      <alignment horizontal="center"/>
      <protection locked="0" hidden="1"/>
    </xf>
    <xf numFmtId="172" fontId="5" fillId="0" borderId="0" xfId="0" applyFont="1"/>
    <xf numFmtId="172" fontId="5" fillId="7" borderId="1" xfId="0" applyFont="1" applyFill="1" applyBorder="1" applyAlignment="1">
      <alignment horizontal="center" vertical="center" wrapText="1"/>
    </xf>
    <xf numFmtId="172" fontId="5" fillId="0" borderId="1" xfId="0" applyFont="1" applyBorder="1" applyAlignment="1" applyProtection="1">
      <alignment horizontal="center" vertical="center" wrapText="1"/>
      <protection locked="0" hidden="1"/>
    </xf>
    <xf numFmtId="172" fontId="0" fillId="0" borderId="0" xfId="0" applyAlignment="1">
      <alignment horizontal="center"/>
    </xf>
    <xf numFmtId="172" fontId="0" fillId="0" borderId="0" xfId="0" applyAlignment="1">
      <alignment horizontal="center" vertical="center"/>
    </xf>
    <xf numFmtId="3" fontId="0" fillId="0" borderId="0" xfId="0" applyNumberFormat="1" applyAlignment="1" applyProtection="1">
      <alignment horizontal="center"/>
      <protection locked="0"/>
    </xf>
    <xf numFmtId="170" fontId="0" fillId="0" borderId="1" xfId="0" applyNumberFormat="1" applyBorder="1" applyAlignment="1">
      <alignment horizontal="center"/>
    </xf>
    <xf numFmtId="172" fontId="5" fillId="0" borderId="0" xfId="0" applyFont="1" applyAlignment="1" applyProtection="1">
      <alignment horizontal="center" vertical="center" wrapText="1"/>
      <protection locked="0" hidden="1"/>
    </xf>
    <xf numFmtId="3" fontId="0" fillId="0" borderId="0" xfId="0" applyNumberFormat="1" applyAlignment="1" applyProtection="1">
      <alignment horizontal="center"/>
      <protection locked="0" hidden="1"/>
    </xf>
    <xf numFmtId="170" fontId="0" fillId="0" borderId="0" xfId="0" applyNumberFormat="1" applyAlignment="1">
      <alignment horizontal="center"/>
    </xf>
    <xf numFmtId="172" fontId="5" fillId="0" borderId="0" xfId="0" applyFont="1" applyAlignment="1">
      <alignment horizontal="center" vertical="center"/>
    </xf>
    <xf numFmtId="172" fontId="5" fillId="8" borderId="1" xfId="0" applyFont="1" applyFill="1" applyBorder="1" applyAlignment="1">
      <alignment horizontal="center" vertical="center"/>
    </xf>
    <xf numFmtId="172" fontId="5" fillId="0" borderId="1" xfId="0" applyFont="1" applyBorder="1" applyAlignment="1" applyProtection="1">
      <alignment horizontal="center" wrapText="1"/>
      <protection locked="0" hidden="1"/>
    </xf>
    <xf numFmtId="170" fontId="0" fillId="8" borderId="1" xfId="0" applyNumberFormat="1" applyFill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2" fontId="5" fillId="0" borderId="5" xfId="0" applyNumberFormat="1" applyFont="1" applyBorder="1"/>
    <xf numFmtId="2" fontId="0" fillId="8" borderId="1" xfId="0" applyNumberFormat="1" applyFill="1" applyBorder="1"/>
    <xf numFmtId="2" fontId="4" fillId="0" borderId="1" xfId="1" applyNumberFormat="1" applyFill="1" applyBorder="1" applyAlignment="1" applyProtection="1">
      <alignment vertical="center" wrapText="1"/>
    </xf>
    <xf numFmtId="2" fontId="0" fillId="0" borderId="1" xfId="0" applyNumberFormat="1" applyBorder="1" applyAlignment="1">
      <alignment vertical="center"/>
    </xf>
    <xf numFmtId="172" fontId="0" fillId="0" borderId="1" xfId="0" applyBorder="1" applyAlignment="1">
      <alignment vertical="center"/>
    </xf>
    <xf numFmtId="3" fontId="0" fillId="8" borderId="10" xfId="0" applyNumberFormat="1" applyFill="1" applyBorder="1" applyAlignment="1" applyProtection="1">
      <alignment horizontal="center"/>
      <protection locked="0"/>
    </xf>
    <xf numFmtId="17" fontId="3" fillId="8" borderId="10" xfId="2" applyNumberFormat="1" applyFill="1" applyBorder="1" applyAlignment="1">
      <alignment horizontal="center"/>
    </xf>
    <xf numFmtId="172" fontId="5" fillId="7" borderId="7" xfId="0" applyFont="1" applyFill="1" applyBorder="1" applyAlignment="1">
      <alignment horizontal="center" vertical="center"/>
    </xf>
    <xf numFmtId="172" fontId="5" fillId="7" borderId="5" xfId="0" applyFont="1" applyFill="1" applyBorder="1" applyAlignment="1">
      <alignment horizontal="center" vertical="center"/>
    </xf>
    <xf numFmtId="17" fontId="3" fillId="8" borderId="1" xfId="2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172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72" fontId="5" fillId="8" borderId="1" xfId="0" applyFon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72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7" fontId="0" fillId="0" borderId="1" xfId="2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72" fontId="2" fillId="0" borderId="0" xfId="0" applyFont="1" applyAlignment="1">
      <alignment horizontal="center" vertical="center"/>
    </xf>
    <xf numFmtId="9" fontId="0" fillId="0" borderId="1" xfId="5" applyFont="1" applyBorder="1" applyAlignment="1">
      <alignment horizontal="center" vertical="center"/>
    </xf>
    <xf numFmtId="3" fontId="5" fillId="0" borderId="0" xfId="0" applyNumberFormat="1" applyFont="1" applyAlignment="1" applyProtection="1">
      <alignment horizontal="center" vertical="center"/>
      <protection locked="0" hidden="1"/>
    </xf>
    <xf numFmtId="169" fontId="0" fillId="0" borderId="1" xfId="5" applyNumberFormat="1" applyFont="1" applyBorder="1" applyAlignment="1">
      <alignment horizontal="center" vertical="center"/>
    </xf>
    <xf numFmtId="172" fontId="3" fillId="0" borderId="0" xfId="0" applyFont="1"/>
    <xf numFmtId="172" fontId="12" fillId="8" borderId="1" xfId="0" applyFont="1" applyFill="1" applyBorder="1" applyAlignment="1">
      <alignment horizontal="center" vertical="center" wrapText="1"/>
    </xf>
    <xf numFmtId="172" fontId="12" fillId="8" borderId="1" xfId="0" applyFont="1" applyFill="1" applyBorder="1" applyAlignment="1">
      <alignment horizontal="center" vertical="center"/>
    </xf>
    <xf numFmtId="10" fontId="0" fillId="0" borderId="0" xfId="0" applyNumberFormat="1"/>
    <xf numFmtId="169" fontId="0" fillId="0" borderId="0" xfId="5" applyNumberFormat="1" applyFont="1" applyBorder="1" applyAlignment="1">
      <alignment horizontal="center"/>
    </xf>
    <xf numFmtId="172" fontId="0" fillId="0" borderId="0" xfId="0" pivotButton="1"/>
    <xf numFmtId="2" fontId="7" fillId="2" borderId="1" xfId="2" applyNumberFormat="1" applyFont="1" applyFill="1" applyBorder="1" applyAlignment="1">
      <alignment horizontal="center"/>
    </xf>
    <xf numFmtId="9" fontId="3" fillId="0" borderId="1" xfId="5" applyFont="1" applyBorder="1" applyAlignment="1">
      <alignment horizontal="center"/>
    </xf>
    <xf numFmtId="172" fontId="3" fillId="0" borderId="0" xfId="0" applyFont="1" applyAlignment="1">
      <alignment horizontal="center" vertical="center" wrapText="1"/>
    </xf>
    <xf numFmtId="172" fontId="3" fillId="2" borderId="0" xfId="0" applyFont="1" applyFill="1"/>
    <xf numFmtId="172" fontId="6" fillId="7" borderId="2" xfId="4" applyFont="1" applyFill="1" applyBorder="1" applyAlignment="1">
      <alignment horizontal="center" vertical="center" wrapText="1"/>
    </xf>
    <xf numFmtId="172" fontId="6" fillId="7" borderId="4" xfId="4" applyFont="1" applyFill="1" applyBorder="1" applyAlignment="1">
      <alignment horizontal="center" vertical="center" wrapText="1"/>
    </xf>
    <xf numFmtId="172" fontId="6" fillId="7" borderId="10" xfId="4" applyFont="1" applyFill="1" applyBorder="1" applyAlignment="1">
      <alignment horizontal="center" vertical="center" wrapText="1"/>
    </xf>
    <xf numFmtId="172" fontId="8" fillId="0" borderId="0" xfId="0" applyFont="1"/>
    <xf numFmtId="172" fontId="0" fillId="7" borderId="1" xfId="0" applyFill="1" applyBorder="1" applyAlignment="1">
      <alignment horizontal="center" vertical="center"/>
    </xf>
    <xf numFmtId="3" fontId="0" fillId="0" borderId="1" xfId="0" applyNumberFormat="1" applyBorder="1" applyAlignment="1" applyProtection="1">
      <alignment horizontal="center" vertical="center"/>
      <protection locked="0" hidden="1"/>
    </xf>
    <xf numFmtId="172" fontId="7" fillId="8" borderId="1" xfId="0" applyFont="1" applyFill="1" applyBorder="1" applyAlignment="1">
      <alignment horizontal="center"/>
    </xf>
    <xf numFmtId="172" fontId="0" fillId="2" borderId="0" xfId="0" applyFill="1" applyAlignment="1">
      <alignment horizontal="center"/>
    </xf>
    <xf numFmtId="172" fontId="11" fillId="2" borderId="1" xfId="0" applyFont="1" applyFill="1" applyBorder="1" applyAlignment="1">
      <alignment horizontal="center" vertical="center"/>
    </xf>
    <xf numFmtId="172" fontId="12" fillId="2" borderId="1" xfId="0" applyFont="1" applyFill="1" applyBorder="1" applyAlignment="1">
      <alignment horizontal="center" vertical="center"/>
    </xf>
    <xf numFmtId="172" fontId="11" fillId="0" borderId="1" xfId="0" applyFont="1" applyBorder="1" applyAlignment="1">
      <alignment horizontal="center" vertical="center"/>
    </xf>
    <xf numFmtId="172" fontId="11" fillId="11" borderId="1" xfId="0" applyFont="1" applyFill="1" applyBorder="1" applyAlignment="1">
      <alignment horizontal="center" vertical="center"/>
    </xf>
    <xf numFmtId="172" fontId="11" fillId="11" borderId="1" xfId="0" applyFont="1" applyFill="1" applyBorder="1" applyAlignment="1">
      <alignment horizontal="center" vertical="center" wrapText="1"/>
    </xf>
    <xf numFmtId="172" fontId="12" fillId="11" borderId="1" xfId="0" applyFont="1" applyFill="1" applyBorder="1" applyAlignment="1">
      <alignment horizontal="center" vertical="center" wrapText="1"/>
    </xf>
    <xf numFmtId="20" fontId="12" fillId="8" borderId="1" xfId="0" applyNumberFormat="1" applyFont="1" applyFill="1" applyBorder="1" applyAlignment="1">
      <alignment horizontal="center" vertical="center" wrapText="1"/>
    </xf>
    <xf numFmtId="2" fontId="0" fillId="7" borderId="1" xfId="0" applyNumberFormat="1" applyFill="1" applyBorder="1" applyAlignment="1">
      <alignment vertical="center"/>
    </xf>
    <xf numFmtId="172" fontId="0" fillId="7" borderId="1" xfId="0" applyFill="1" applyBorder="1" applyAlignment="1">
      <alignment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72" fontId="0" fillId="2" borderId="1" xfId="0" applyFill="1" applyBorder="1" applyAlignment="1">
      <alignment horizontal="center" vertical="center"/>
    </xf>
    <xf numFmtId="0" fontId="12" fillId="8" borderId="1" xfId="0" applyNumberFormat="1" applyFont="1" applyFill="1" applyBorder="1" applyAlignment="1">
      <alignment horizontal="center" vertical="center"/>
    </xf>
    <xf numFmtId="0" fontId="0" fillId="7" borderId="1" xfId="0" applyNumberFormat="1" applyFill="1" applyBorder="1" applyAlignment="1">
      <alignment vertical="center"/>
    </xf>
    <xf numFmtId="0" fontId="0" fillId="2" borderId="1" xfId="0" applyNumberFormat="1" applyFill="1" applyBorder="1" applyAlignment="1">
      <alignment horizontal="center" vertical="center"/>
    </xf>
    <xf numFmtId="1" fontId="0" fillId="0" borderId="0" xfId="0" applyNumberFormat="1"/>
    <xf numFmtId="0" fontId="8" fillId="8" borderId="1" xfId="0" applyNumberFormat="1" applyFont="1" applyFill="1" applyBorder="1" applyAlignment="1">
      <alignment horizontal="center"/>
    </xf>
    <xf numFmtId="172" fontId="8" fillId="0" borderId="1" xfId="0" applyFont="1" applyBorder="1"/>
    <xf numFmtId="172" fontId="0" fillId="2" borderId="7" xfId="0" applyFill="1" applyBorder="1" applyAlignment="1">
      <alignment horizontal="center" vertical="center"/>
    </xf>
    <xf numFmtId="171" fontId="0" fillId="2" borderId="7" xfId="6" applyNumberFormat="1" applyFont="1" applyFill="1" applyBorder="1" applyAlignment="1">
      <alignment horizontal="center"/>
    </xf>
    <xf numFmtId="170" fontId="0" fillId="2" borderId="1" xfId="0" applyNumberFormat="1" applyFill="1" applyBorder="1" applyAlignment="1">
      <alignment horizontal="center"/>
    </xf>
    <xf numFmtId="17" fontId="0" fillId="2" borderId="1" xfId="0" applyNumberFormat="1" applyFill="1" applyBorder="1" applyAlignment="1">
      <alignment horizontal="center"/>
    </xf>
    <xf numFmtId="3" fontId="3" fillId="2" borderId="1" xfId="2" applyNumberFormat="1" applyFill="1" applyBorder="1" applyAlignment="1" applyProtection="1">
      <alignment horizontal="center" vertical="center"/>
      <protection locked="0"/>
    </xf>
    <xf numFmtId="17" fontId="3" fillId="2" borderId="10" xfId="2" applyNumberFormat="1" applyFill="1" applyBorder="1" applyAlignment="1">
      <alignment horizontal="center"/>
    </xf>
    <xf numFmtId="3" fontId="0" fillId="2" borderId="10" xfId="0" applyNumberFormat="1" applyFill="1" applyBorder="1" applyAlignment="1" applyProtection="1">
      <alignment horizontal="center"/>
      <protection locked="0"/>
    </xf>
    <xf numFmtId="3" fontId="0" fillId="2" borderId="8" xfId="0" applyNumberFormat="1" applyFill="1" applyBorder="1" applyAlignment="1">
      <alignment horizontal="center"/>
    </xf>
    <xf numFmtId="17" fontId="3" fillId="2" borderId="1" xfId="2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3" fillId="2" borderId="1" xfId="2" applyNumberFormat="1" applyFill="1" applyBorder="1" applyAlignment="1" applyProtection="1">
      <alignment horizontal="center"/>
      <protection locked="0"/>
    </xf>
    <xf numFmtId="172" fontId="0" fillId="0" borderId="0" xfId="0" applyAlignment="1">
      <alignment horizontal="left"/>
    </xf>
    <xf numFmtId="170" fontId="3" fillId="2" borderId="1" xfId="2" applyNumberFormat="1" applyFill="1" applyBorder="1" applyAlignment="1">
      <alignment horizontal="center"/>
    </xf>
    <xf numFmtId="172" fontId="5" fillId="10" borderId="1" xfId="0" applyFont="1" applyFill="1" applyBorder="1" applyAlignment="1">
      <alignment horizontal="left" vertical="top"/>
    </xf>
    <xf numFmtId="172" fontId="5" fillId="2" borderId="1" xfId="2" applyFont="1" applyFill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172" fontId="0" fillId="2" borderId="0" xfId="0" applyFont="1" applyFill="1" applyAlignment="1">
      <alignment horizontal="center"/>
    </xf>
    <xf numFmtId="172" fontId="0" fillId="0" borderId="0" xfId="0" applyFont="1" applyAlignment="1">
      <alignment horizontal="center"/>
    </xf>
    <xf numFmtId="172" fontId="9" fillId="13" borderId="0" xfId="0" applyFont="1" applyFill="1" applyAlignment="1">
      <alignment vertical="center" textRotation="90"/>
    </xf>
    <xf numFmtId="17" fontId="0" fillId="2" borderId="1" xfId="2" applyNumberFormat="1" applyFont="1" applyFill="1" applyBorder="1" applyAlignment="1">
      <alignment horizontal="center"/>
    </xf>
    <xf numFmtId="0" fontId="3" fillId="2" borderId="1" xfId="2" applyNumberFormat="1" applyFill="1" applyBorder="1" applyAlignment="1" applyProtection="1">
      <alignment horizontal="center" vertical="center"/>
      <protection locked="0"/>
    </xf>
    <xf numFmtId="0" fontId="23" fillId="15" borderId="17" xfId="0" applyNumberFormat="1" applyFont="1" applyFill="1" applyBorder="1" applyAlignment="1">
      <alignment horizontal="center"/>
    </xf>
    <xf numFmtId="0" fontId="23" fillId="16" borderId="5" xfId="0" applyNumberFormat="1" applyFont="1" applyFill="1" applyBorder="1" applyAlignment="1">
      <alignment horizontal="center"/>
    </xf>
    <xf numFmtId="0" fontId="23" fillId="16" borderId="18" xfId="0" applyNumberFormat="1" applyFont="1" applyFill="1" applyBorder="1" applyAlignment="1">
      <alignment horizontal="center"/>
    </xf>
    <xf numFmtId="0" fontId="23" fillId="16" borderId="1" xfId="0" applyNumberFormat="1" applyFont="1" applyFill="1" applyBorder="1" applyAlignment="1">
      <alignment horizontal="center"/>
    </xf>
    <xf numFmtId="0" fontId="24" fillId="0" borderId="2" xfId="0" applyNumberFormat="1" applyFont="1" applyBorder="1" applyAlignment="1">
      <alignment horizontal="center" vertical="center" wrapText="1"/>
    </xf>
    <xf numFmtId="0" fontId="24" fillId="0" borderId="2" xfId="0" applyNumberFormat="1" applyFont="1" applyBorder="1" applyAlignment="1">
      <alignment horizontal="center" vertical="center"/>
    </xf>
    <xf numFmtId="0" fontId="24" fillId="0" borderId="1" xfId="0" applyNumberFormat="1" applyFont="1" applyBorder="1" applyAlignment="1">
      <alignment horizontal="center" vertical="center"/>
    </xf>
    <xf numFmtId="44" fontId="0" fillId="2" borderId="1" xfId="0" applyNumberFormat="1" applyFill="1" applyBorder="1" applyAlignment="1">
      <alignment horizontal="center"/>
    </xf>
    <xf numFmtId="44" fontId="0" fillId="0" borderId="1" xfId="0" applyNumberFormat="1" applyBorder="1"/>
    <xf numFmtId="37" fontId="0" fillId="2" borderId="1" xfId="0" applyNumberFormat="1" applyFill="1" applyBorder="1" applyAlignment="1">
      <alignment horizontal="center"/>
    </xf>
    <xf numFmtId="0" fontId="24" fillId="16" borderId="1" xfId="0" applyNumberFormat="1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24" fillId="16" borderId="19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24" fillId="16" borderId="20" xfId="0" applyNumberFormat="1" applyFont="1" applyFill="1" applyBorder="1" applyAlignment="1">
      <alignment horizontal="center"/>
    </xf>
    <xf numFmtId="0" fontId="24" fillId="16" borderId="0" xfId="0" applyNumberFormat="1" applyFont="1" applyFill="1" applyBorder="1" applyAlignment="1">
      <alignment horizontal="center"/>
    </xf>
    <xf numFmtId="172" fontId="0" fillId="0" borderId="1" xfId="0" applyFont="1" applyBorder="1" applyAlignment="1"/>
    <xf numFmtId="0" fontId="3" fillId="2" borderId="1" xfId="2" applyNumberFormat="1" applyFill="1" applyBorder="1" applyAlignment="1" applyProtection="1">
      <alignment horizontal="center"/>
      <protection locked="0"/>
    </xf>
    <xf numFmtId="0" fontId="24" fillId="0" borderId="1" xfId="0" applyNumberFormat="1" applyFont="1" applyBorder="1" applyAlignment="1">
      <alignment horizontal="center"/>
    </xf>
    <xf numFmtId="172" fontId="0" fillId="0" borderId="1" xfId="0" applyBorder="1" applyAlignment="1">
      <alignment vertical="center" wrapText="1"/>
    </xf>
    <xf numFmtId="172" fontId="0" fillId="2" borderId="1" xfId="0" applyFill="1" applyBorder="1" applyAlignment="1">
      <alignment wrapText="1"/>
    </xf>
    <xf numFmtId="0" fontId="19" fillId="2" borderId="1" xfId="3" applyNumberFormat="1" applyFont="1" applyFill="1" applyBorder="1" applyAlignment="1">
      <alignment horizontal="center"/>
    </xf>
    <xf numFmtId="172" fontId="0" fillId="2" borderId="1" xfId="0" applyFill="1" applyBorder="1" applyAlignment="1">
      <alignment horizontal="left" wrapText="1"/>
    </xf>
    <xf numFmtId="172" fontId="0" fillId="2" borderId="1" xfId="0" applyFill="1" applyBorder="1" applyAlignment="1">
      <alignment horizontal="left" vertical="center" wrapText="1"/>
    </xf>
    <xf numFmtId="172" fontId="0" fillId="2" borderId="1" xfId="0" applyFill="1" applyBorder="1" applyAlignment="1">
      <alignment vertical="center" wrapText="1"/>
    </xf>
    <xf numFmtId="0" fontId="3" fillId="7" borderId="1" xfId="0" applyNumberFormat="1" applyFont="1" applyFill="1" applyBorder="1" applyAlignment="1">
      <alignment horizontal="center" vertical="center"/>
    </xf>
    <xf numFmtId="0" fontId="6" fillId="7" borderId="2" xfId="4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center"/>
    </xf>
    <xf numFmtId="172" fontId="19" fillId="2" borderId="1" xfId="2" applyFont="1" applyFill="1" applyBorder="1" applyAlignment="1">
      <alignment horizontal="center" wrapText="1"/>
    </xf>
    <xf numFmtId="172" fontId="3" fillId="0" borderId="0" xfId="0" applyFont="1" applyAlignment="1">
      <alignment horizontal="center" wrapText="1"/>
    </xf>
    <xf numFmtId="172" fontId="0" fillId="0" borderId="1" xfId="0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/>
    </xf>
    <xf numFmtId="0" fontId="0" fillId="0" borderId="1" xfId="0" applyNumberFormat="1" applyFont="1" applyBorder="1" applyAlignment="1">
      <alignment horizontal="center" wrapText="1"/>
    </xf>
    <xf numFmtId="0" fontId="0" fillId="2" borderId="1" xfId="0" applyNumberFormat="1" applyFont="1" applyFill="1" applyBorder="1" applyAlignment="1">
      <alignment wrapText="1"/>
    </xf>
    <xf numFmtId="0" fontId="0" fillId="0" borderId="1" xfId="0" applyNumberFormat="1" applyFont="1" applyBorder="1"/>
    <xf numFmtId="172" fontId="0" fillId="0" borderId="1" xfId="0" applyFont="1" applyBorder="1"/>
    <xf numFmtId="0" fontId="3" fillId="0" borderId="1" xfId="0" applyNumberFormat="1" applyFont="1" applyBorder="1" applyAlignment="1">
      <alignment horizontal="center" vertical="center"/>
    </xf>
    <xf numFmtId="0" fontId="19" fillId="2" borderId="1" xfId="3" applyNumberFormat="1" applyFont="1" applyFill="1" applyBorder="1" applyAlignment="1">
      <alignment horizontal="center" vertical="center"/>
    </xf>
    <xf numFmtId="0" fontId="7" fillId="2" borderId="1" xfId="2" applyNumberFormat="1" applyFont="1" applyFill="1" applyBorder="1" applyAlignment="1">
      <alignment horizontal="center" vertical="center"/>
    </xf>
    <xf numFmtId="172" fontId="7" fillId="2" borderId="1" xfId="0" applyFont="1" applyFill="1" applyBorder="1" applyAlignment="1">
      <alignment horizontal="center"/>
    </xf>
    <xf numFmtId="172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0" fontId="24" fillId="16" borderId="17" xfId="0" applyNumberFormat="1" applyFont="1" applyFill="1" applyBorder="1" applyAlignment="1">
      <alignment horizontal="center"/>
    </xf>
    <xf numFmtId="0" fontId="24" fillId="15" borderId="17" xfId="0" applyNumberFormat="1" applyFont="1" applyFill="1" applyBorder="1" applyAlignment="1">
      <alignment horizontal="center"/>
    </xf>
    <xf numFmtId="172" fontId="0" fillId="0" borderId="1" xfId="0" applyBorder="1" applyAlignment="1">
      <alignment horizontal="center"/>
    </xf>
    <xf numFmtId="37" fontId="3" fillId="7" borderId="1" xfId="0" applyNumberFormat="1" applyFont="1" applyFill="1" applyBorder="1" applyAlignment="1">
      <alignment horizontal="center" vertical="center"/>
    </xf>
    <xf numFmtId="0" fontId="19" fillId="2" borderId="4" xfId="3" applyNumberFormat="1" applyFont="1" applyFill="1" applyBorder="1" applyAlignment="1">
      <alignment horizontal="center"/>
    </xf>
    <xf numFmtId="0" fontId="19" fillId="2" borderId="13" xfId="3" applyNumberFormat="1" applyFont="1" applyFill="1" applyBorder="1" applyAlignment="1">
      <alignment horizontal="center"/>
    </xf>
    <xf numFmtId="0" fontId="3" fillId="0" borderId="0" xfId="0" applyNumberFormat="1" applyFont="1"/>
    <xf numFmtId="2" fontId="7" fillId="2" borderId="4" xfId="2" applyNumberFormat="1" applyFont="1" applyFill="1" applyBorder="1" applyAlignment="1">
      <alignment horizontal="center"/>
    </xf>
    <xf numFmtId="0" fontId="19" fillId="8" borderId="1" xfId="3" applyNumberFormat="1" applyFont="1" applyFill="1" applyBorder="1" applyAlignment="1">
      <alignment horizontal="center" vertical="center"/>
    </xf>
    <xf numFmtId="0" fontId="19" fillId="8" borderId="1" xfId="3" applyNumberFormat="1" applyFont="1" applyFill="1" applyBorder="1" applyAlignment="1">
      <alignment horizontal="center"/>
    </xf>
    <xf numFmtId="0" fontId="3" fillId="8" borderId="1" xfId="0" applyNumberFormat="1" applyFont="1" applyFill="1" applyBorder="1" applyAlignment="1">
      <alignment horizontal="center"/>
    </xf>
    <xf numFmtId="0" fontId="3" fillId="8" borderId="1" xfId="0" applyNumberFormat="1" applyFont="1" applyFill="1" applyBorder="1" applyAlignment="1">
      <alignment horizontal="center" vertical="center"/>
    </xf>
    <xf numFmtId="172" fontId="17" fillId="7" borderId="1" xfId="0" applyFont="1" applyFill="1" applyBorder="1" applyAlignment="1">
      <alignment horizontal="center" vertical="center"/>
    </xf>
    <xf numFmtId="172" fontId="10" fillId="0" borderId="1" xfId="0" applyFont="1" applyBorder="1" applyAlignment="1">
      <alignment horizontal="left" vertical="center" wrapText="1"/>
    </xf>
    <xf numFmtId="172" fontId="10" fillId="0" borderId="11" xfId="0" applyFont="1" applyBorder="1" applyAlignment="1">
      <alignment horizontal="left" vertical="center" wrapText="1"/>
    </xf>
    <xf numFmtId="172" fontId="10" fillId="0" borderId="16" xfId="0" applyFont="1" applyBorder="1" applyAlignment="1">
      <alignment horizontal="left" vertical="center" wrapText="1"/>
    </xf>
    <xf numFmtId="172" fontId="10" fillId="0" borderId="12" xfId="0" applyFont="1" applyBorder="1" applyAlignment="1">
      <alignment horizontal="left" vertical="center" wrapText="1"/>
    </xf>
    <xf numFmtId="172" fontId="10" fillId="0" borderId="13" xfId="0" applyFont="1" applyBorder="1" applyAlignment="1">
      <alignment horizontal="left" vertical="center" wrapText="1"/>
    </xf>
    <xf numFmtId="172" fontId="10" fillId="0" borderId="0" xfId="0" applyFont="1" applyAlignment="1">
      <alignment horizontal="left" vertical="center" wrapText="1"/>
    </xf>
    <xf numFmtId="172" fontId="10" fillId="0" borderId="14" xfId="0" applyFont="1" applyBorder="1" applyAlignment="1">
      <alignment horizontal="left" vertical="center" wrapText="1"/>
    </xf>
    <xf numFmtId="172" fontId="10" fillId="0" borderId="8" xfId="0" applyFont="1" applyBorder="1" applyAlignment="1">
      <alignment horizontal="left" vertical="center" wrapText="1"/>
    </xf>
    <xf numFmtId="172" fontId="10" fillId="0" borderId="9" xfId="0" applyFont="1" applyBorder="1" applyAlignment="1">
      <alignment horizontal="left" vertical="center" wrapText="1"/>
    </xf>
    <xf numFmtId="172" fontId="10" fillId="0" borderId="15" xfId="0" applyFont="1" applyBorder="1" applyAlignment="1">
      <alignment horizontal="left" vertical="center" wrapText="1"/>
    </xf>
    <xf numFmtId="172" fontId="11" fillId="9" borderId="1" xfId="0" applyFont="1" applyFill="1" applyBorder="1" applyAlignment="1">
      <alignment horizontal="center" vertical="center" wrapText="1"/>
    </xf>
    <xf numFmtId="172" fontId="11" fillId="11" borderId="1" xfId="0" applyFont="1" applyFill="1" applyBorder="1" applyAlignment="1">
      <alignment horizontal="center" vertical="center" wrapText="1"/>
    </xf>
    <xf numFmtId="0" fontId="12" fillId="8" borderId="5" xfId="0" applyNumberFormat="1" applyFont="1" applyFill="1" applyBorder="1" applyAlignment="1">
      <alignment horizontal="center" vertical="center"/>
    </xf>
    <xf numFmtId="0" fontId="12" fillId="8" borderId="7" xfId="0" applyNumberFormat="1" applyFont="1" applyFill="1" applyBorder="1" applyAlignment="1">
      <alignment horizontal="center" vertical="center"/>
    </xf>
    <xf numFmtId="172" fontId="12" fillId="11" borderId="1" xfId="0" applyFont="1" applyFill="1" applyBorder="1" applyAlignment="1">
      <alignment horizontal="center" vertical="center" wrapText="1"/>
    </xf>
    <xf numFmtId="172" fontId="18" fillId="8" borderId="1" xfId="1" applyFont="1" applyFill="1" applyBorder="1" applyAlignment="1" applyProtection="1">
      <alignment horizontal="center" vertical="center"/>
    </xf>
    <xf numFmtId="172" fontId="13" fillId="8" borderId="1" xfId="1" applyFont="1" applyFill="1" applyBorder="1" applyAlignment="1" applyProtection="1">
      <alignment horizontal="center" vertical="center"/>
    </xf>
    <xf numFmtId="172" fontId="11" fillId="9" borderId="1" xfId="0" applyFont="1" applyFill="1" applyBorder="1" applyAlignment="1">
      <alignment horizontal="center" vertical="center"/>
    </xf>
    <xf numFmtId="172" fontId="12" fillId="8" borderId="1" xfId="0" applyFont="1" applyFill="1" applyBorder="1" applyAlignment="1">
      <alignment horizontal="center" vertical="center"/>
    </xf>
    <xf numFmtId="172" fontId="11" fillId="2" borderId="1" xfId="0" applyFont="1" applyFill="1" applyBorder="1" applyAlignment="1">
      <alignment horizontal="center" vertical="center" wrapText="1"/>
    </xf>
    <xf numFmtId="172" fontId="20" fillId="12" borderId="0" xfId="0" applyFont="1" applyFill="1" applyAlignment="1">
      <alignment horizontal="center"/>
    </xf>
    <xf numFmtId="172" fontId="21" fillId="12" borderId="0" xfId="0" applyFont="1" applyFill="1" applyAlignment="1">
      <alignment horizontal="center" vertical="center"/>
    </xf>
    <xf numFmtId="172" fontId="9" fillId="13" borderId="0" xfId="0" applyFont="1" applyFill="1" applyAlignment="1">
      <alignment horizontal="center" vertical="center" textRotation="90"/>
    </xf>
    <xf numFmtId="172" fontId="22" fillId="14" borderId="0" xfId="0" applyFont="1" applyFill="1" applyAlignment="1">
      <alignment horizontal="center" vertical="center" textRotation="90"/>
    </xf>
    <xf numFmtId="2" fontId="5" fillId="0" borderId="5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172" fontId="5" fillId="0" borderId="5" xfId="0" applyFont="1" applyBorder="1" applyAlignment="1">
      <alignment horizontal="center" vertical="center"/>
    </xf>
    <xf numFmtId="172" fontId="5" fillId="0" borderId="7" xfId="0" applyFont="1" applyBorder="1" applyAlignment="1">
      <alignment horizontal="center" vertical="center"/>
    </xf>
    <xf numFmtId="2" fontId="4" fillId="0" borderId="11" xfId="1" applyNumberFormat="1" applyFill="1" applyBorder="1" applyAlignment="1" applyProtection="1">
      <alignment horizontal="center" vertical="center" wrapText="1"/>
    </xf>
    <xf numFmtId="2" fontId="4" fillId="0" borderId="12" xfId="1" applyNumberFormat="1" applyFill="1" applyBorder="1" applyAlignment="1" applyProtection="1">
      <alignment horizontal="center" vertical="center" wrapText="1"/>
    </xf>
    <xf numFmtId="2" fontId="4" fillId="0" borderId="13" xfId="1" applyNumberFormat="1" applyFill="1" applyBorder="1" applyAlignment="1" applyProtection="1">
      <alignment horizontal="center" vertical="center" wrapText="1"/>
    </xf>
    <xf numFmtId="2" fontId="4" fillId="0" borderId="14" xfId="1" applyNumberFormat="1" applyFill="1" applyBorder="1" applyAlignment="1" applyProtection="1">
      <alignment horizontal="center" vertical="center" wrapText="1"/>
    </xf>
    <xf numFmtId="2" fontId="4" fillId="0" borderId="8" xfId="1" applyNumberFormat="1" applyFill="1" applyBorder="1" applyAlignment="1" applyProtection="1">
      <alignment horizontal="center" vertical="center" wrapText="1"/>
    </xf>
    <xf numFmtId="2" fontId="4" fillId="0" borderId="15" xfId="1" applyNumberFormat="1" applyFill="1" applyBorder="1" applyAlignment="1" applyProtection="1">
      <alignment horizontal="center" vertical="center" wrapText="1"/>
    </xf>
    <xf numFmtId="172" fontId="5" fillId="7" borderId="5" xfId="0" applyFont="1" applyFill="1" applyBorder="1" applyAlignment="1">
      <alignment horizontal="center"/>
    </xf>
    <xf numFmtId="172" fontId="5" fillId="7" borderId="6" xfId="0" applyFont="1" applyFill="1" applyBorder="1" applyAlignment="1">
      <alignment horizontal="center"/>
    </xf>
    <xf numFmtId="2" fontId="4" fillId="0" borderId="1" xfId="1" applyNumberFormat="1" applyFill="1" applyBorder="1" applyAlignment="1" applyProtection="1">
      <alignment horizontal="center" vertical="center" wrapText="1"/>
    </xf>
    <xf numFmtId="172" fontId="5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72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172" fontId="0" fillId="8" borderId="5" xfId="0" applyFill="1" applyBorder="1" applyAlignment="1">
      <alignment horizontal="center" vertical="center"/>
    </xf>
    <xf numFmtId="172" fontId="0" fillId="8" borderId="7" xfId="0" applyFill="1" applyBorder="1" applyAlignment="1">
      <alignment horizontal="center" vertical="center"/>
    </xf>
    <xf numFmtId="172" fontId="5" fillId="7" borderId="1" xfId="0" applyFont="1" applyFill="1" applyBorder="1" applyAlignment="1">
      <alignment horizontal="center" vertical="center" wrapText="1"/>
    </xf>
    <xf numFmtId="172" fontId="5" fillId="7" borderId="7" xfId="0" applyFont="1" applyFill="1" applyBorder="1" applyAlignment="1">
      <alignment horizontal="center"/>
    </xf>
    <xf numFmtId="172" fontId="5" fillId="7" borderId="1" xfId="0" applyFont="1" applyFill="1" applyBorder="1" applyAlignment="1">
      <alignment horizontal="center" vertical="center"/>
    </xf>
    <xf numFmtId="172" fontId="5" fillId="7" borderId="1" xfId="0" applyFont="1" applyFill="1" applyBorder="1" applyAlignment="1">
      <alignment horizontal="center"/>
    </xf>
    <xf numFmtId="172" fontId="5" fillId="7" borderId="5" xfId="0" applyFont="1" applyFill="1" applyBorder="1" applyAlignment="1">
      <alignment horizontal="center" vertical="center"/>
    </xf>
    <xf numFmtId="172" fontId="5" fillId="7" borderId="6" xfId="0" applyFont="1" applyFill="1" applyBorder="1" applyAlignment="1">
      <alignment horizontal="center" vertical="center"/>
    </xf>
    <xf numFmtId="172" fontId="5" fillId="7" borderId="7" xfId="0" applyFont="1" applyFill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 textRotation="90"/>
    </xf>
    <xf numFmtId="172" fontId="0" fillId="2" borderId="1" xfId="0" applyFill="1" applyBorder="1" applyAlignment="1">
      <alignment horizontal="center" vertical="center" wrapText="1"/>
    </xf>
    <xf numFmtId="172" fontId="5" fillId="6" borderId="1" xfId="0" applyFont="1" applyFill="1" applyBorder="1" applyAlignment="1">
      <alignment horizontal="center" vertical="center"/>
    </xf>
    <xf numFmtId="172" fontId="5" fillId="4" borderId="1" xfId="0" applyFont="1" applyFill="1" applyBorder="1" applyAlignment="1" applyProtection="1">
      <alignment horizontal="center" vertical="center" wrapText="1"/>
      <protection locked="0" hidden="1"/>
    </xf>
    <xf numFmtId="172" fontId="5" fillId="4" borderId="9" xfId="0" applyFont="1" applyFill="1" applyBorder="1" applyAlignment="1">
      <alignment horizontal="center"/>
    </xf>
    <xf numFmtId="172" fontId="5" fillId="6" borderId="1" xfId="0" applyFont="1" applyFill="1" applyBorder="1" applyAlignment="1" applyProtection="1">
      <alignment horizontal="center" vertical="center" wrapText="1"/>
      <protection locked="0" hidden="1"/>
    </xf>
    <xf numFmtId="172" fontId="5" fillId="4" borderId="1" xfId="0" applyFont="1" applyFill="1" applyBorder="1" applyAlignment="1" applyProtection="1">
      <alignment horizontal="left"/>
      <protection locked="0" hidden="1"/>
    </xf>
    <xf numFmtId="172" fontId="5" fillId="0" borderId="1" xfId="0" applyFont="1" applyBorder="1" applyAlignment="1" applyProtection="1">
      <alignment horizontal="left"/>
      <protection locked="0" hidden="1"/>
    </xf>
    <xf numFmtId="172" fontId="5" fillId="7" borderId="5" xfId="0" applyFont="1" applyFill="1" applyBorder="1" applyAlignment="1">
      <alignment horizontal="center" vertical="center" wrapText="1"/>
    </xf>
    <xf numFmtId="172" fontId="5" fillId="7" borderId="7" xfId="0" applyFont="1" applyFill="1" applyBorder="1" applyAlignment="1">
      <alignment horizontal="center" vertical="center" wrapText="1"/>
    </xf>
    <xf numFmtId="172" fontId="14" fillId="2" borderId="1" xfId="4" applyFont="1" applyFill="1" applyBorder="1" applyAlignment="1">
      <alignment horizontal="center" vertical="center" wrapText="1"/>
    </xf>
    <xf numFmtId="172" fontId="6" fillId="10" borderId="1" xfId="4" applyFont="1" applyFill="1" applyBorder="1" applyAlignment="1">
      <alignment horizontal="center" vertical="center" wrapText="1"/>
    </xf>
    <xf numFmtId="17" fontId="0" fillId="2" borderId="0" xfId="2" applyNumberFormat="1" applyFont="1" applyFill="1" applyBorder="1" applyAlignment="1">
      <alignment horizontal="center"/>
    </xf>
    <xf numFmtId="37" fontId="0" fillId="2" borderId="0" xfId="0" applyNumberFormat="1" applyFill="1" applyBorder="1" applyAlignment="1">
      <alignment horizontal="center"/>
    </xf>
    <xf numFmtId="170" fontId="0" fillId="2" borderId="0" xfId="0" applyNumberFormat="1" applyFill="1" applyBorder="1" applyAlignment="1">
      <alignment horizontal="center"/>
    </xf>
    <xf numFmtId="172" fontId="0" fillId="0" borderId="0" xfId="0" applyFont="1" applyBorder="1" applyAlignment="1"/>
    <xf numFmtId="3" fontId="0" fillId="2" borderId="0" xfId="0" applyNumberFormat="1" applyFill="1" applyBorder="1"/>
    <xf numFmtId="172" fontId="0" fillId="0" borderId="0" xfId="0" applyBorder="1" applyAlignment="1">
      <alignment vertical="center"/>
    </xf>
    <xf numFmtId="172" fontId="0" fillId="0" borderId="0" xfId="0" applyNumberFormat="1" applyAlignment="1">
      <alignment horizontal="left"/>
    </xf>
    <xf numFmtId="0" fontId="0" fillId="0" borderId="0" xfId="0" applyNumberFormat="1"/>
    <xf numFmtId="175" fontId="0" fillId="0" borderId="0" xfId="0" applyNumberFormat="1"/>
    <xf numFmtId="9" fontId="0" fillId="0" borderId="0" xfId="5" applyFont="1"/>
    <xf numFmtId="0" fontId="0" fillId="0" borderId="1" xfId="0" applyNumberFormat="1" applyBorder="1"/>
    <xf numFmtId="9" fontId="0" fillId="0" borderId="1" xfId="5" applyFont="1" applyBorder="1"/>
    <xf numFmtId="172" fontId="25" fillId="8" borderId="9" xfId="0" applyFont="1" applyFill="1" applyBorder="1" applyAlignment="1">
      <alignment horizontal="center" vertical="center" wrapText="1"/>
    </xf>
    <xf numFmtId="172" fontId="25" fillId="8" borderId="15" xfId="0" applyFont="1" applyFill="1" applyBorder="1" applyAlignment="1">
      <alignment horizontal="center" vertical="center" wrapText="1"/>
    </xf>
    <xf numFmtId="172" fontId="5" fillId="7" borderId="1" xfId="0" applyFont="1" applyFill="1" applyBorder="1" applyAlignment="1" applyProtection="1">
      <alignment horizontal="center" vertical="center" wrapText="1"/>
      <protection locked="0" hidden="1"/>
    </xf>
    <xf numFmtId="172" fontId="5" fillId="7" borderId="5" xfId="0" applyFont="1" applyFill="1" applyBorder="1" applyAlignment="1" applyProtection="1">
      <alignment horizontal="center" vertical="center" wrapText="1"/>
      <protection locked="0" hidden="1"/>
    </xf>
    <xf numFmtId="172" fontId="5" fillId="7" borderId="6" xfId="0" applyFont="1" applyFill="1" applyBorder="1" applyAlignment="1" applyProtection="1">
      <alignment horizontal="center" vertical="center" wrapText="1"/>
      <protection locked="0" hidden="1"/>
    </xf>
    <xf numFmtId="172" fontId="5" fillId="7" borderId="5" xfId="0" applyFont="1" applyFill="1" applyBorder="1" applyAlignment="1" applyProtection="1">
      <alignment horizontal="center" vertical="center" wrapText="1"/>
      <protection locked="0" hidden="1"/>
    </xf>
    <xf numFmtId="172" fontId="0" fillId="8" borderId="1" xfId="0" applyFill="1" applyBorder="1" applyAlignment="1">
      <alignment horizontal="center"/>
    </xf>
    <xf numFmtId="17" fontId="0" fillId="0" borderId="1" xfId="0" applyNumberFormat="1" applyBorder="1" applyAlignment="1" applyProtection="1">
      <alignment horizontal="center"/>
      <protection locked="0" hidden="1"/>
    </xf>
    <xf numFmtId="39" fontId="0" fillId="0" borderId="1" xfId="0" applyNumberFormat="1" applyBorder="1" applyAlignment="1">
      <alignment horizontal="center"/>
    </xf>
    <xf numFmtId="1" fontId="0" fillId="0" borderId="1" xfId="0" applyNumberFormat="1" applyBorder="1" applyAlignment="1" applyProtection="1">
      <alignment horizontal="center"/>
      <protection locked="0" hidden="1"/>
    </xf>
    <xf numFmtId="1" fontId="0" fillId="7" borderId="1" xfId="0" applyNumberFormat="1" applyFill="1" applyBorder="1" applyAlignment="1">
      <alignment horizontal="center"/>
    </xf>
    <xf numFmtId="1" fontId="0" fillId="7" borderId="1" xfId="0" applyNumberFormat="1" applyFill="1" applyBorder="1" applyAlignment="1" applyProtection="1">
      <alignment horizontal="center"/>
      <protection locked="0" hidden="1"/>
    </xf>
    <xf numFmtId="1" fontId="0" fillId="8" borderId="1" xfId="0" applyNumberFormat="1" applyFill="1" applyBorder="1" applyAlignment="1">
      <alignment horizontal="center"/>
    </xf>
    <xf numFmtId="9" fontId="0" fillId="2" borderId="1" xfId="5" applyFont="1" applyFill="1" applyBorder="1" applyAlignment="1" applyProtection="1">
      <alignment horizontal="center"/>
      <protection locked="0" hidden="1"/>
    </xf>
    <xf numFmtId="17" fontId="0" fillId="2" borderId="1" xfId="0" applyNumberFormat="1" applyFill="1" applyBorder="1" applyAlignment="1" applyProtection="1">
      <alignment horizontal="center"/>
      <protection locked="0" hidden="1"/>
    </xf>
    <xf numFmtId="39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 applyProtection="1">
      <alignment horizontal="center"/>
      <protection locked="0" hidden="1"/>
    </xf>
    <xf numFmtId="1" fontId="0" fillId="2" borderId="1" xfId="0" applyNumberFormat="1" applyFill="1" applyBorder="1" applyAlignment="1">
      <alignment horizontal="center"/>
    </xf>
    <xf numFmtId="172" fontId="0" fillId="0" borderId="0" xfId="0" applyAlignment="1" applyProtection="1">
      <alignment horizontal="center"/>
      <protection locked="0" hidden="1"/>
    </xf>
    <xf numFmtId="172" fontId="0" fillId="2" borderId="1" xfId="0" applyFill="1" applyBorder="1" applyAlignment="1" applyProtection="1">
      <alignment horizontal="center"/>
      <protection locked="0" hidden="1"/>
    </xf>
    <xf numFmtId="168" fontId="0" fillId="2" borderId="1" xfId="0" applyNumberFormat="1" applyFill="1" applyBorder="1" applyAlignment="1" applyProtection="1">
      <alignment horizontal="center"/>
      <protection locked="0" hidden="1"/>
    </xf>
    <xf numFmtId="175" fontId="0" fillId="0" borderId="0" xfId="0" applyNumberFormat="1" applyAlignment="1">
      <alignment horizontal="center"/>
    </xf>
    <xf numFmtId="166" fontId="0" fillId="0" borderId="0" xfId="0" applyNumberFormat="1" applyAlignment="1" applyProtection="1">
      <alignment horizontal="center"/>
      <protection locked="0" hidden="1"/>
    </xf>
    <xf numFmtId="172" fontId="5" fillId="0" borderId="0" xfId="0" applyFont="1" applyAlignment="1" applyProtection="1">
      <alignment horizontal="center"/>
      <protection locked="0" hidden="1"/>
    </xf>
    <xf numFmtId="172" fontId="5" fillId="10" borderId="1" xfId="0" applyFont="1" applyFill="1" applyBorder="1" applyAlignment="1">
      <alignment horizontal="center" vertical="center"/>
    </xf>
    <xf numFmtId="172" fontId="5" fillId="7" borderId="2" xfId="0" applyFont="1" applyFill="1" applyBorder="1" applyAlignment="1" applyProtection="1">
      <alignment horizontal="center" vertical="center" wrapText="1"/>
      <protection locked="0" hidden="1"/>
    </xf>
    <xf numFmtId="172" fontId="5" fillId="7" borderId="1" xfId="0" applyFont="1" applyFill="1" applyBorder="1" applyAlignment="1" applyProtection="1">
      <alignment horizontal="center" vertical="center" wrapText="1"/>
      <protection locked="0" hidden="1"/>
    </xf>
    <xf numFmtId="172" fontId="26" fillId="17" borderId="13" xfId="0" applyFont="1" applyFill="1" applyBorder="1" applyAlignment="1">
      <alignment horizontal="center" vertical="center"/>
    </xf>
    <xf numFmtId="172" fontId="5" fillId="7" borderId="10" xfId="0" applyFont="1" applyFill="1" applyBorder="1" applyAlignment="1" applyProtection="1">
      <alignment horizontal="center" vertical="center" wrapText="1"/>
      <protection locked="0" hidden="1"/>
    </xf>
    <xf numFmtId="17" fontId="0" fillId="2" borderId="1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75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72" fontId="11" fillId="2" borderId="21" xfId="0" applyFont="1" applyFill="1" applyBorder="1" applyAlignment="1">
      <alignment horizontal="center"/>
    </xf>
    <xf numFmtId="3" fontId="0" fillId="0" borderId="22" xfId="0" applyNumberFormat="1" applyBorder="1" applyAlignment="1" applyProtection="1">
      <alignment horizontal="center"/>
      <protection locked="0" hidden="1"/>
    </xf>
    <xf numFmtId="4" fontId="0" fillId="0" borderId="22" xfId="0" applyNumberFormat="1" applyBorder="1" applyAlignment="1" applyProtection="1">
      <alignment horizontal="center"/>
      <protection locked="0" hidden="1"/>
    </xf>
    <xf numFmtId="168" fontId="0" fillId="0" borderId="22" xfId="0" applyNumberFormat="1" applyBorder="1" applyAlignment="1" applyProtection="1">
      <alignment horizontal="center"/>
      <protection locked="0" hidden="1"/>
    </xf>
    <xf numFmtId="1" fontId="0" fillId="0" borderId="22" xfId="0" applyNumberFormat="1" applyBorder="1" applyAlignment="1" applyProtection="1">
      <alignment horizontal="center"/>
      <protection locked="0" hidden="1"/>
    </xf>
    <xf numFmtId="172" fontId="11" fillId="2" borderId="23" xfId="0" applyFont="1" applyFill="1" applyBorder="1" applyAlignment="1">
      <alignment horizontal="center"/>
    </xf>
    <xf numFmtId="4" fontId="0" fillId="0" borderId="1" xfId="0" applyNumberFormat="1" applyBorder="1" applyAlignment="1" applyProtection="1">
      <alignment horizontal="center"/>
      <protection locked="0" hidden="1"/>
    </xf>
    <xf numFmtId="168" fontId="0" fillId="0" borderId="1" xfId="0" applyNumberFormat="1" applyBorder="1" applyAlignment="1" applyProtection="1">
      <alignment horizontal="center"/>
      <protection locked="0" hidden="1"/>
    </xf>
    <xf numFmtId="172" fontId="11" fillId="7" borderId="1" xfId="0" applyFont="1" applyFill="1" applyBorder="1" applyAlignment="1">
      <alignment horizontal="center" wrapText="1"/>
    </xf>
    <xf numFmtId="172" fontId="11" fillId="2" borderId="1" xfId="0" applyFont="1" applyFill="1" applyBorder="1" applyAlignment="1">
      <alignment horizontal="center" wrapText="1"/>
    </xf>
    <xf numFmtId="172" fontId="12" fillId="2" borderId="1" xfId="0" applyFont="1" applyFill="1" applyBorder="1" applyAlignment="1">
      <alignment horizontal="center" wrapText="1"/>
    </xf>
    <xf numFmtId="3" fontId="12" fillId="2" borderId="1" xfId="0" applyNumberFormat="1" applyFont="1" applyFill="1" applyBorder="1" applyAlignment="1">
      <alignment horizontal="center" wrapText="1"/>
    </xf>
    <xf numFmtId="4" fontId="12" fillId="2" borderId="1" xfId="0" applyNumberFormat="1" applyFont="1" applyFill="1" applyBorder="1" applyAlignment="1">
      <alignment horizontal="center" wrapText="1"/>
    </xf>
    <xf numFmtId="172" fontId="26" fillId="17" borderId="0" xfId="0" applyFont="1" applyFill="1" applyBorder="1" applyAlignment="1">
      <alignment horizontal="center" vertical="center"/>
    </xf>
    <xf numFmtId="172" fontId="0" fillId="18" borderId="0" xfId="0" applyFill="1" applyAlignment="1">
      <alignment horizontal="center"/>
    </xf>
    <xf numFmtId="172" fontId="0" fillId="18" borderId="0" xfId="0" applyFill="1"/>
    <xf numFmtId="172" fontId="5" fillId="7" borderId="2" xfId="0" applyFont="1" applyFill="1" applyBorder="1" applyAlignment="1" applyProtection="1">
      <alignment vertical="center" wrapText="1"/>
      <protection locked="0" hidden="1"/>
    </xf>
    <xf numFmtId="172" fontId="5" fillId="7" borderId="2" xfId="0" applyFont="1" applyFill="1" applyBorder="1" applyAlignment="1" applyProtection="1">
      <alignment horizontal="center" vertical="center" wrapText="1"/>
      <protection locked="0" hidden="1"/>
    </xf>
    <xf numFmtId="172" fontId="5" fillId="7" borderId="12" xfId="0" applyFont="1" applyFill="1" applyBorder="1" applyAlignment="1" applyProtection="1">
      <alignment horizontal="center" vertical="center" wrapText="1"/>
      <protection locked="0" hidden="1"/>
    </xf>
    <xf numFmtId="172" fontId="5" fillId="7" borderId="4" xfId="0" applyFont="1" applyFill="1" applyBorder="1" applyAlignment="1" applyProtection="1">
      <alignment horizontal="center" vertical="center" wrapText="1"/>
      <protection locked="0" hidden="1"/>
    </xf>
    <xf numFmtId="172" fontId="5" fillId="7" borderId="15" xfId="0" applyFont="1" applyFill="1" applyBorder="1" applyAlignment="1" applyProtection="1">
      <alignment horizontal="center" vertical="center" wrapText="1"/>
      <protection locked="0" hidden="1"/>
    </xf>
    <xf numFmtId="172" fontId="0" fillId="0" borderId="1" xfId="0" applyBorder="1" applyAlignment="1">
      <alignment horizontal="center" vertical="center" wrapText="1"/>
    </xf>
    <xf numFmtId="172" fontId="5" fillId="7" borderId="1" xfId="0" applyFont="1" applyFill="1" applyBorder="1" applyAlignment="1" applyProtection="1">
      <alignment horizontal="center" vertical="center"/>
      <protection locked="0" hidden="1"/>
    </xf>
    <xf numFmtId="172" fontId="5" fillId="7" borderId="7" xfId="0" applyFont="1" applyFill="1" applyBorder="1" applyAlignment="1" applyProtection="1">
      <alignment horizontal="center" vertical="center" wrapText="1"/>
      <protection locked="0" hidden="1"/>
    </xf>
    <xf numFmtId="172" fontId="0" fillId="0" borderId="0" xfId="0" applyAlignment="1">
      <alignment horizontal="center" vertical="center" wrapText="1"/>
    </xf>
  </cellXfs>
  <cellStyles count="12">
    <cellStyle name="Hipervínculo" xfId="1" builtinId="8"/>
    <cellStyle name="Hipervínculo 2" xfId="11"/>
    <cellStyle name="Hipervínculo 3" xfId="8"/>
    <cellStyle name="Moneda" xfId="6" builtinId="4"/>
    <cellStyle name="Moneda 2" xfId="7"/>
    <cellStyle name="Normal" xfId="0" builtinId="0"/>
    <cellStyle name="Normal 2" xfId="2"/>
    <cellStyle name="Normal 2 2" xfId="10"/>
    <cellStyle name="Normal 3" xfId="3"/>
    <cellStyle name="Normal 4" xfId="9"/>
    <cellStyle name="Normal_DISRTRIBUCION ENERGIA" xfId="4"/>
    <cellStyle name="Porcentaje" xfId="5" builtinId="5"/>
  </cellStyles>
  <dxfs count="7">
    <dxf>
      <numFmt numFmtId="175" formatCode="0.000"/>
    </dxf>
    <dxf>
      <numFmt numFmtId="0" formatCode="General"/>
    </dxf>
    <dxf>
      <numFmt numFmtId="1" formatCode="0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</dxfs>
  <tableStyles count="0" defaultTableStyle="TableStyleMedium2" defaultPivotStyle="PivotStyleLight16"/>
  <colors>
    <mruColors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PRODUCCIÓN'!$B$109</c:f>
              <c:strCache>
                <c:ptCount val="1"/>
                <c:pt idx="0">
                  <c:v>ACPM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PRODUCCIÓN'!$B$111:$B$134</c:f>
            </c:multiLvlStrRef>
          </c:cat>
          <c:val>
            <c:numRef>
              <c:f>'CONSUMOS Y PRODUCCIÓN'!$C$111:$C$134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48A-4B06-B0D2-8EF96BEDE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20127248"/>
        <c:axId val="320124504"/>
      </c:barChart>
      <c:catAx>
        <c:axId val="320127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20124504"/>
        <c:crosses val="autoZero"/>
        <c:auto val="1"/>
        <c:lblAlgn val="ctr"/>
        <c:lblOffset val="100"/>
        <c:noMultiLvlLbl val="1"/>
      </c:catAx>
      <c:valAx>
        <c:axId val="320124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20127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1"/>
              <a:t>DIAGRAMA</a:t>
            </a:r>
            <a:r>
              <a:rPr lang="es-CO" sz="1800" b="1" baseline="0"/>
              <a:t> DE PARETO</a:t>
            </a:r>
            <a:endParaRPr lang="es-CO" sz="18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PARETO!$B$52</c:f>
              <c:strCache>
                <c:ptCount val="1"/>
                <c:pt idx="0">
                  <c:v>Suma de CONSUMO (kWh/día)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PARETO!$A$53:$A$89</c:f>
              <c:strCache>
                <c:ptCount val="37"/>
                <c:pt idx="0">
                  <c:v>EXTRUSIÓN</c:v>
                </c:pt>
                <c:pt idx="1">
                  <c:v>MOLIENDA</c:v>
                </c:pt>
                <c:pt idx="2">
                  <c:v>SECADOR GEELEN</c:v>
                </c:pt>
                <c:pt idx="3">
                  <c:v>MEZCLA</c:v>
                </c:pt>
                <c:pt idx="4">
                  <c:v>DOSIFICACIÓN </c:v>
                </c:pt>
                <c:pt idx="5">
                  <c:v>ENFRIADOR</c:v>
                </c:pt>
                <c:pt idx="6">
                  <c:v>COMPRESOR 2</c:v>
                </c:pt>
                <c:pt idx="7">
                  <c:v>MOLIENDA PAN</c:v>
                </c:pt>
                <c:pt idx="8">
                  <c:v>SECADOR VELOMATIC</c:v>
                </c:pt>
                <c:pt idx="9">
                  <c:v>DREESING DOG</c:v>
                </c:pt>
                <c:pt idx="10">
                  <c:v>COMPRESOR 1 </c:v>
                </c:pt>
                <c:pt idx="11">
                  <c:v>ILUMINACION</c:v>
                </c:pt>
                <c:pt idx="12">
                  <c:v>CALDERA</c:v>
                </c:pt>
                <c:pt idx="13">
                  <c:v>EMPAQUE LINEA 2</c:v>
                </c:pt>
                <c:pt idx="14">
                  <c:v>PREMEZCLAS</c:v>
                </c:pt>
                <c:pt idx="15">
                  <c:v>EMPACADORA 1</c:v>
                </c:pt>
                <c:pt idx="16">
                  <c:v>RECIBO</c:v>
                </c:pt>
                <c:pt idx="17">
                  <c:v>EMPAQUE LINEA 1</c:v>
                </c:pt>
                <c:pt idx="18">
                  <c:v>CONTABILIDAD</c:v>
                </c:pt>
                <c:pt idx="19">
                  <c:v>PLANTA</c:v>
                </c:pt>
                <c:pt idx="20">
                  <c:v>EMPAQUE GALLETA</c:v>
                </c:pt>
                <c:pt idx="21">
                  <c:v>SECADOR DE COMP 2</c:v>
                </c:pt>
                <c:pt idx="22">
                  <c:v>PRODUCCION</c:v>
                </c:pt>
                <c:pt idx="23">
                  <c:v>VENTAS</c:v>
                </c:pt>
                <c:pt idx="24">
                  <c:v>ESTACION BOMBEO AGUA</c:v>
                </c:pt>
                <c:pt idx="25">
                  <c:v>COMPRAS</c:v>
                </c:pt>
                <c:pt idx="26">
                  <c:v>TESORERIA</c:v>
                </c:pt>
                <c:pt idx="27">
                  <c:v>MANTENIMIENTO</c:v>
                </c:pt>
                <c:pt idx="28">
                  <c:v>LOGISTICA</c:v>
                </c:pt>
                <c:pt idx="29">
                  <c:v>GERENCIA</c:v>
                </c:pt>
                <c:pt idx="30">
                  <c:v>EMPAQUE INTERTEC 2</c:v>
                </c:pt>
                <c:pt idx="31">
                  <c:v>EMPAQUE INTERTEC 1</c:v>
                </c:pt>
                <c:pt idx="32">
                  <c:v>SISTEMAS</c:v>
                </c:pt>
                <c:pt idx="33">
                  <c:v>CARTERA </c:v>
                </c:pt>
                <c:pt idx="34">
                  <c:v>RECEPCION</c:v>
                </c:pt>
                <c:pt idx="35">
                  <c:v>GESTION HUMANA</c:v>
                </c:pt>
                <c:pt idx="36">
                  <c:v>MOLINO FAMSUNG</c:v>
                </c:pt>
              </c:strCache>
            </c:strRef>
          </c:cat>
          <c:val>
            <c:numRef>
              <c:f>PARETO!$B$53:$B$89</c:f>
              <c:numCache>
                <c:formatCode>General</c:formatCode>
                <c:ptCount val="37"/>
                <c:pt idx="0">
                  <c:v>3094.8</c:v>
                </c:pt>
                <c:pt idx="1">
                  <c:v>1753.68</c:v>
                </c:pt>
                <c:pt idx="2">
                  <c:v>1656</c:v>
                </c:pt>
                <c:pt idx="3">
                  <c:v>588.6</c:v>
                </c:pt>
                <c:pt idx="4">
                  <c:v>482.4</c:v>
                </c:pt>
                <c:pt idx="5">
                  <c:v>302.39999999999998</c:v>
                </c:pt>
                <c:pt idx="6">
                  <c:v>240</c:v>
                </c:pt>
                <c:pt idx="7">
                  <c:v>229.6</c:v>
                </c:pt>
                <c:pt idx="8">
                  <c:v>198</c:v>
                </c:pt>
                <c:pt idx="9">
                  <c:v>189</c:v>
                </c:pt>
                <c:pt idx="10">
                  <c:v>176</c:v>
                </c:pt>
                <c:pt idx="11">
                  <c:v>145.79999999999998</c:v>
                </c:pt>
                <c:pt idx="12">
                  <c:v>79.2</c:v>
                </c:pt>
                <c:pt idx="13">
                  <c:v>43.2</c:v>
                </c:pt>
                <c:pt idx="14">
                  <c:v>40.799999999999997</c:v>
                </c:pt>
                <c:pt idx="15">
                  <c:v>36</c:v>
                </c:pt>
                <c:pt idx="16">
                  <c:v>32</c:v>
                </c:pt>
                <c:pt idx="17">
                  <c:v>26.400000000000002</c:v>
                </c:pt>
                <c:pt idx="18">
                  <c:v>22.4</c:v>
                </c:pt>
                <c:pt idx="19">
                  <c:v>21.599999999999998</c:v>
                </c:pt>
                <c:pt idx="20">
                  <c:v>17.600000000000001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9</c:v>
                </c:pt>
                <c:pt idx="25">
                  <c:v>8.8000000000000007</c:v>
                </c:pt>
                <c:pt idx="26">
                  <c:v>6.4</c:v>
                </c:pt>
                <c:pt idx="27">
                  <c:v>4.8</c:v>
                </c:pt>
                <c:pt idx="28">
                  <c:v>4.8</c:v>
                </c:pt>
                <c:pt idx="29">
                  <c:v>4.8</c:v>
                </c:pt>
                <c:pt idx="30">
                  <c:v>4.5</c:v>
                </c:pt>
                <c:pt idx="31">
                  <c:v>4.4399999999999995</c:v>
                </c:pt>
                <c:pt idx="32">
                  <c:v>2.4</c:v>
                </c:pt>
                <c:pt idx="33">
                  <c:v>2.4</c:v>
                </c:pt>
                <c:pt idx="34">
                  <c:v>2.4</c:v>
                </c:pt>
                <c:pt idx="35">
                  <c:v>2.4</c:v>
                </c:pt>
                <c:pt idx="3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1741336"/>
        <c:axId val="721741728"/>
      </c:barChart>
      <c:lineChart>
        <c:grouping val="standard"/>
        <c:varyColors val="0"/>
        <c:ser>
          <c:idx val="1"/>
          <c:order val="1"/>
          <c:tx>
            <c:strRef>
              <c:f>PARETO!$C$52</c:f>
              <c:strCache>
                <c:ptCount val="1"/>
                <c:pt idx="0">
                  <c:v>Volumen acumulado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PARETO!$A$53:$A$89</c:f>
              <c:strCache>
                <c:ptCount val="37"/>
                <c:pt idx="0">
                  <c:v>EXTRUSIÓN</c:v>
                </c:pt>
                <c:pt idx="1">
                  <c:v>MOLIENDA</c:v>
                </c:pt>
                <c:pt idx="2">
                  <c:v>SECADOR GEELEN</c:v>
                </c:pt>
                <c:pt idx="3">
                  <c:v>MEZCLA</c:v>
                </c:pt>
                <c:pt idx="4">
                  <c:v>DOSIFICACIÓN </c:v>
                </c:pt>
                <c:pt idx="5">
                  <c:v>ENFRIADOR</c:v>
                </c:pt>
                <c:pt idx="6">
                  <c:v>COMPRESOR 2</c:v>
                </c:pt>
                <c:pt idx="7">
                  <c:v>MOLIENDA PAN</c:v>
                </c:pt>
                <c:pt idx="8">
                  <c:v>SECADOR VELOMATIC</c:v>
                </c:pt>
                <c:pt idx="9">
                  <c:v>DREESING DOG</c:v>
                </c:pt>
                <c:pt idx="10">
                  <c:v>COMPRESOR 1 </c:v>
                </c:pt>
                <c:pt idx="11">
                  <c:v>ILUMINACION</c:v>
                </c:pt>
                <c:pt idx="12">
                  <c:v>CALDERA</c:v>
                </c:pt>
                <c:pt idx="13">
                  <c:v>EMPAQUE LINEA 2</c:v>
                </c:pt>
                <c:pt idx="14">
                  <c:v>PREMEZCLAS</c:v>
                </c:pt>
                <c:pt idx="15">
                  <c:v>EMPACADORA 1</c:v>
                </c:pt>
                <c:pt idx="16">
                  <c:v>RECIBO</c:v>
                </c:pt>
                <c:pt idx="17">
                  <c:v>EMPAQUE LINEA 1</c:v>
                </c:pt>
                <c:pt idx="18">
                  <c:v>CONTABILIDAD</c:v>
                </c:pt>
                <c:pt idx="19">
                  <c:v>PLANTA</c:v>
                </c:pt>
                <c:pt idx="20">
                  <c:v>EMPAQUE GALLETA</c:v>
                </c:pt>
                <c:pt idx="21">
                  <c:v>SECADOR DE COMP 2</c:v>
                </c:pt>
                <c:pt idx="22">
                  <c:v>PRODUCCION</c:v>
                </c:pt>
                <c:pt idx="23">
                  <c:v>VENTAS</c:v>
                </c:pt>
                <c:pt idx="24">
                  <c:v>ESTACION BOMBEO AGUA</c:v>
                </c:pt>
                <c:pt idx="25">
                  <c:v>COMPRAS</c:v>
                </c:pt>
                <c:pt idx="26">
                  <c:v>TESORERIA</c:v>
                </c:pt>
                <c:pt idx="27">
                  <c:v>MANTENIMIENTO</c:v>
                </c:pt>
                <c:pt idx="28">
                  <c:v>LOGISTICA</c:v>
                </c:pt>
                <c:pt idx="29">
                  <c:v>GERENCIA</c:v>
                </c:pt>
                <c:pt idx="30">
                  <c:v>EMPAQUE INTERTEC 2</c:v>
                </c:pt>
                <c:pt idx="31">
                  <c:v>EMPAQUE INTERTEC 1</c:v>
                </c:pt>
                <c:pt idx="32">
                  <c:v>SISTEMAS</c:v>
                </c:pt>
                <c:pt idx="33">
                  <c:v>CARTERA </c:v>
                </c:pt>
                <c:pt idx="34">
                  <c:v>RECEPCION</c:v>
                </c:pt>
                <c:pt idx="35">
                  <c:v>GESTION HUMANA</c:v>
                </c:pt>
                <c:pt idx="36">
                  <c:v>MOLINO FAMSUNG</c:v>
                </c:pt>
              </c:strCache>
            </c:strRef>
          </c:cat>
          <c:val>
            <c:numRef>
              <c:f>PARETO!$C$53:$C$89</c:f>
              <c:numCache>
                <c:formatCode>0%</c:formatCode>
                <c:ptCount val="37"/>
                <c:pt idx="0">
                  <c:v>0.3268480517752323</c:v>
                </c:pt>
                <c:pt idx="1">
                  <c:v>0.5120577233007555</c:v>
                </c:pt>
                <c:pt idx="2">
                  <c:v>0.68695121358761879</c:v>
                </c:pt>
                <c:pt idx="3">
                  <c:v>0.74911444328740606</c:v>
                </c:pt>
                <c:pt idx="4">
                  <c:v>0.80006167741444889</c:v>
                </c:pt>
                <c:pt idx="5">
                  <c:v>0.83199874955378916</c:v>
                </c:pt>
                <c:pt idx="6">
                  <c:v>0.85734563220405924</c:v>
                </c:pt>
                <c:pt idx="7">
                  <c:v>0.88159414993948426</c:v>
                </c:pt>
                <c:pt idx="8">
                  <c:v>0.90250532812595707</c:v>
                </c:pt>
                <c:pt idx="9">
                  <c:v>0.92246599821304476</c:v>
                </c:pt>
                <c:pt idx="10">
                  <c:v>0.94105371215657607</c:v>
                </c:pt>
                <c:pt idx="11">
                  <c:v>0.9564519433666151</c:v>
                </c:pt>
                <c:pt idx="12">
                  <c:v>0.96481641464120427</c:v>
                </c:pt>
                <c:pt idx="13">
                  <c:v>0.96937885351825293</c:v>
                </c:pt>
                <c:pt idx="14">
                  <c:v>0.97368782356879879</c:v>
                </c:pt>
                <c:pt idx="15">
                  <c:v>0.9774898559663393</c:v>
                </c:pt>
                <c:pt idx="16">
                  <c:v>0.98086944031970869</c:v>
                </c:pt>
                <c:pt idx="17">
                  <c:v>0.98365759741123837</c:v>
                </c:pt>
                <c:pt idx="18">
                  <c:v>0.98602330645859693</c:v>
                </c:pt>
                <c:pt idx="19">
                  <c:v>0.98830452589712126</c:v>
                </c:pt>
                <c:pt idx="20">
                  <c:v>0.99016329729147434</c:v>
                </c:pt>
                <c:pt idx="21">
                  <c:v>0.99143064142398785</c:v>
                </c:pt>
                <c:pt idx="22">
                  <c:v>0.99269798555650135</c:v>
                </c:pt>
                <c:pt idx="23">
                  <c:v>0.99396532968901485</c:v>
                </c:pt>
                <c:pt idx="24">
                  <c:v>0.99491583778839998</c:v>
                </c:pt>
                <c:pt idx="25">
                  <c:v>0.99584522348557658</c:v>
                </c:pt>
                <c:pt idx="26">
                  <c:v>0.9965211403562505</c:v>
                </c:pt>
                <c:pt idx="27">
                  <c:v>0.99702807800925586</c:v>
                </c:pt>
                <c:pt idx="28">
                  <c:v>0.99753501566226122</c:v>
                </c:pt>
                <c:pt idx="29">
                  <c:v>0.99804195331526657</c:v>
                </c:pt>
                <c:pt idx="30">
                  <c:v>0.99851720736495908</c:v>
                </c:pt>
                <c:pt idx="31">
                  <c:v>0.99898612469398906</c:v>
                </c:pt>
                <c:pt idx="32">
                  <c:v>0.99923959352049174</c:v>
                </c:pt>
                <c:pt idx="33">
                  <c:v>0.99949306234699442</c:v>
                </c:pt>
                <c:pt idx="34">
                  <c:v>0.9997465311734971</c:v>
                </c:pt>
                <c:pt idx="35">
                  <c:v>0.99999999999999978</c:v>
                </c:pt>
                <c:pt idx="36">
                  <c:v>0.99999999999999978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787480"/>
        <c:axId val="291787088"/>
      </c:lineChart>
      <c:catAx>
        <c:axId val="721741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21741728"/>
        <c:crosses val="autoZero"/>
        <c:auto val="1"/>
        <c:lblAlgn val="ctr"/>
        <c:lblOffset val="100"/>
        <c:noMultiLvlLbl val="0"/>
      </c:catAx>
      <c:valAx>
        <c:axId val="72174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400" b="1">
                    <a:solidFill>
                      <a:srgbClr val="FF0000"/>
                    </a:solidFill>
                  </a:rPr>
                  <a:t>Consumo</a:t>
                </a:r>
                <a:r>
                  <a:rPr lang="es-CO" sz="1400" b="1" baseline="0">
                    <a:solidFill>
                      <a:srgbClr val="FF0000"/>
                    </a:solidFill>
                  </a:rPr>
                  <a:t>  (kWh/mes)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21741336"/>
        <c:crosses val="autoZero"/>
        <c:crossBetween val="between"/>
      </c:valAx>
      <c:valAx>
        <c:axId val="29178708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1">
                    <a:solidFill>
                      <a:srgbClr val="FF0000"/>
                    </a:solidFill>
                  </a:rPr>
                  <a:t>%</a:t>
                </a:r>
                <a:r>
                  <a:rPr lang="es-CO" sz="1200" b="1" baseline="0">
                    <a:solidFill>
                      <a:srgbClr val="FF0000"/>
                    </a:solidFill>
                  </a:rPr>
                  <a:t> ACUMULADO</a:t>
                </a:r>
                <a:endParaRPr lang="es-CO" sz="1200" b="1">
                  <a:solidFill>
                    <a:srgbClr val="FF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91787480"/>
        <c:crosses val="max"/>
        <c:crossBetween val="between"/>
      </c:valAx>
      <c:catAx>
        <c:axId val="291787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178708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LÍNEA BASE</a:t>
            </a:r>
            <a:r>
              <a:rPr lang="en-US" sz="1400" b="1" baseline="0"/>
              <a:t> </a:t>
            </a:r>
            <a:r>
              <a:rPr lang="en-US" sz="1400" b="1"/>
              <a:t>ENERGÍA ELÉCTRICA VS PRODUCCIÓN </a:t>
            </a:r>
          </a:p>
        </c:rich>
      </c:tx>
      <c:layout/>
      <c:overlay val="0"/>
      <c:spPr>
        <a:solidFill>
          <a:srgbClr val="FFFF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'[5]LINEA BASE '!$G$2:$H$2</c:f>
              <c:strCache>
                <c:ptCount val="1"/>
                <c:pt idx="0">
                  <c:v>DATOS LÍNEA BASE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2500"/>
            <c:dispRSqr val="1"/>
            <c:dispEq val="1"/>
            <c:trendlineLbl>
              <c:layout>
                <c:manualLayout>
                  <c:x val="-0.33779758378285624"/>
                  <c:y val="3.817007973502348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'[5]LINEA BASE '!$H$4:$H$27</c:f>
              <c:numCache>
                <c:formatCode>General</c:formatCode>
                <c:ptCount val="24"/>
                <c:pt idx="0">
                  <c:v>2222.3090000000002</c:v>
                </c:pt>
                <c:pt idx="1">
                  <c:v>2190.4459999999999</c:v>
                </c:pt>
                <c:pt idx="2">
                  <c:v>2549.297</c:v>
                </c:pt>
                <c:pt idx="3">
                  <c:v>2179.2890000000002</c:v>
                </c:pt>
                <c:pt idx="4">
                  <c:v>2433.6210000000001</c:v>
                </c:pt>
                <c:pt idx="5">
                  <c:v>2444.0709999999999</c:v>
                </c:pt>
                <c:pt idx="6">
                  <c:v>2344.4780000000001</c:v>
                </c:pt>
                <c:pt idx="7">
                  <c:v>2363.25</c:v>
                </c:pt>
                <c:pt idx="8">
                  <c:v>2423.33</c:v>
                </c:pt>
                <c:pt idx="9">
                  <c:v>2038.1990000000001</c:v>
                </c:pt>
                <c:pt idx="10">
                  <c:v>2434.442</c:v>
                </c:pt>
                <c:pt idx="11">
                  <c:v>2260.027</c:v>
                </c:pt>
                <c:pt idx="12">
                  <c:v>2334</c:v>
                </c:pt>
                <c:pt idx="13">
                  <c:v>2313</c:v>
                </c:pt>
                <c:pt idx="14">
                  <c:v>2540</c:v>
                </c:pt>
                <c:pt idx="15">
                  <c:v>2473</c:v>
                </c:pt>
                <c:pt idx="16">
                  <c:v>2587.4</c:v>
                </c:pt>
                <c:pt idx="17">
                  <c:v>2347</c:v>
                </c:pt>
              </c:numCache>
            </c:numRef>
          </c:xVal>
          <c:yVal>
            <c:numRef>
              <c:f>'[5]LINEA BASE '!$G$4:$G$27</c:f>
              <c:numCache>
                <c:formatCode>General</c:formatCode>
                <c:ptCount val="24"/>
                <c:pt idx="0">
                  <c:v>198811</c:v>
                </c:pt>
                <c:pt idx="1">
                  <c:v>201242</c:v>
                </c:pt>
                <c:pt idx="2">
                  <c:v>231042</c:v>
                </c:pt>
                <c:pt idx="3">
                  <c:v>199112</c:v>
                </c:pt>
                <c:pt idx="4">
                  <c:v>226871</c:v>
                </c:pt>
                <c:pt idx="5">
                  <c:v>209275</c:v>
                </c:pt>
                <c:pt idx="6">
                  <c:v>213362</c:v>
                </c:pt>
                <c:pt idx="7">
                  <c:v>235733</c:v>
                </c:pt>
                <c:pt idx="8">
                  <c:v>237307</c:v>
                </c:pt>
                <c:pt idx="9">
                  <c:v>207821</c:v>
                </c:pt>
                <c:pt idx="10">
                  <c:v>238791</c:v>
                </c:pt>
                <c:pt idx="11">
                  <c:v>239610</c:v>
                </c:pt>
                <c:pt idx="12">
                  <c:v>243186</c:v>
                </c:pt>
                <c:pt idx="13">
                  <c:v>219266</c:v>
                </c:pt>
                <c:pt idx="14">
                  <c:v>235888</c:v>
                </c:pt>
                <c:pt idx="15">
                  <c:v>245674</c:v>
                </c:pt>
                <c:pt idx="16">
                  <c:v>246482</c:v>
                </c:pt>
                <c:pt idx="17">
                  <c:v>263844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F32-4F0A-8B75-79424EBE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351568"/>
        <c:axId val="713351960"/>
      </c:scatterChart>
      <c:valAx>
        <c:axId val="713351568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Producción (Ton)</a:t>
                </a:r>
              </a:p>
            </c:rich>
          </c:tx>
          <c:layout/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13351960"/>
        <c:crosses val="autoZero"/>
        <c:crossBetween val="midCat"/>
      </c:valAx>
      <c:valAx>
        <c:axId val="7133519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Consumo (kWh/mes)</a:t>
                </a:r>
              </a:p>
            </c:rich>
          </c:tx>
          <c:layout/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13351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INDICES</a:t>
            </a:r>
            <a:r>
              <a:rPr lang="es-CO" b="1" baseline="0"/>
              <a:t> DE CONSUMO</a:t>
            </a:r>
            <a:endParaRPr lang="es-CO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INDICADORES!$G$5</c:f>
              <c:strCache>
                <c:ptCount val="1"/>
                <c:pt idx="0">
                  <c:v>kWh/Ton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INDICADORES!$A$6:$A$23</c:f>
              <c:numCache>
                <c:formatCode>mmm\-yy</c:formatCode>
                <c:ptCount val="18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</c:numCache>
            </c:numRef>
          </c:cat>
          <c:val>
            <c:numRef>
              <c:f>INDICADORES!$G$6:$G$23</c:f>
              <c:numCache>
                <c:formatCode>#,##0</c:formatCode>
                <c:ptCount val="18"/>
                <c:pt idx="0">
                  <c:v>89.46145653012249</c:v>
                </c:pt>
                <c:pt idx="1">
                  <c:v>91.872614070376542</c:v>
                </c:pt>
                <c:pt idx="2">
                  <c:v>90.629691244292047</c:v>
                </c:pt>
                <c:pt idx="3">
                  <c:v>91.365578406535334</c:v>
                </c:pt>
                <c:pt idx="4">
                  <c:v>93.223636712536589</c:v>
                </c:pt>
                <c:pt idx="5">
                  <c:v>85.62558125357242</c:v>
                </c:pt>
                <c:pt idx="6">
                  <c:v>91.006185598670569</c:v>
                </c:pt>
                <c:pt idx="7">
                  <c:v>99.74949751401671</c:v>
                </c:pt>
                <c:pt idx="8">
                  <c:v>97.925994396140851</c:v>
                </c:pt>
                <c:pt idx="9">
                  <c:v>101.96305660045952</c:v>
                </c:pt>
                <c:pt idx="10">
                  <c:v>98.088596894072651</c:v>
                </c:pt>
                <c:pt idx="11">
                  <c:v>106.02085727294408</c:v>
                </c:pt>
                <c:pt idx="12">
                  <c:v>104.19280205655527</c:v>
                </c:pt>
                <c:pt idx="13">
                  <c:v>94.797233030696063</c:v>
                </c:pt>
                <c:pt idx="14">
                  <c:v>92.869291338582684</c:v>
                </c:pt>
                <c:pt idx="15">
                  <c:v>99.342498989082088</c:v>
                </c:pt>
                <c:pt idx="16">
                  <c:v>95.262425600989403</c:v>
                </c:pt>
                <c:pt idx="17">
                  <c:v>112.41755432466979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INDICADORES!$H$5</c:f>
              <c:strCache>
                <c:ptCount val="1"/>
                <c:pt idx="0">
                  <c:v>m3/Ton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INDICADORES!$A$6:$A$23</c:f>
              <c:numCache>
                <c:formatCode>mmm\-yy</c:formatCode>
                <c:ptCount val="18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</c:numCache>
            </c:numRef>
          </c:cat>
          <c:val>
            <c:numRef>
              <c:f>INDICADORES!$H$6:$H$23</c:f>
              <c:numCache>
                <c:formatCode>#,##0.00</c:formatCode>
                <c:ptCount val="18"/>
                <c:pt idx="0">
                  <c:v>22.869906930134377</c:v>
                </c:pt>
                <c:pt idx="1">
                  <c:v>24.321074338285445</c:v>
                </c:pt>
                <c:pt idx="2">
                  <c:v>20.414255380993271</c:v>
                </c:pt>
                <c:pt idx="3">
                  <c:v>20.821469754585095</c:v>
                </c:pt>
                <c:pt idx="4">
                  <c:v>31.476963750723716</c:v>
                </c:pt>
                <c:pt idx="5">
                  <c:v>22.635594465136244</c:v>
                </c:pt>
                <c:pt idx="6">
                  <c:v>23.31777052290531</c:v>
                </c:pt>
                <c:pt idx="7">
                  <c:v>26.086956521739129</c:v>
                </c:pt>
                <c:pt idx="8">
                  <c:v>20.439642970623069</c:v>
                </c:pt>
                <c:pt idx="9">
                  <c:v>19.693857174888223</c:v>
                </c:pt>
                <c:pt idx="10">
                  <c:v>21.765973475646575</c:v>
                </c:pt>
                <c:pt idx="11">
                  <c:v>30.646536523678698</c:v>
                </c:pt>
                <c:pt idx="12">
                  <c:v>32.290488431876604</c:v>
                </c:pt>
                <c:pt idx="13">
                  <c:v>26.509727626459146</c:v>
                </c:pt>
                <c:pt idx="14">
                  <c:v>29.860236220472441</c:v>
                </c:pt>
                <c:pt idx="15">
                  <c:v>27.735139506672059</c:v>
                </c:pt>
                <c:pt idx="16">
                  <c:v>26.728762464249826</c:v>
                </c:pt>
                <c:pt idx="17">
                  <c:v>27.160630592245418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8967888"/>
        <c:axId val="718969848"/>
      </c:lineChart>
      <c:dateAx>
        <c:axId val="718967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18969848"/>
        <c:crosses val="autoZero"/>
        <c:auto val="1"/>
        <c:lblOffset val="100"/>
        <c:baseTimeUnit val="months"/>
      </c:dateAx>
      <c:valAx>
        <c:axId val="718969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1896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CONSUMO ENERGIA ELECTRICA VS PRODUCCION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INDICADORES!$B$5</c:f>
              <c:strCache>
                <c:ptCount val="1"/>
                <c:pt idx="0">
                  <c:v>Ton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INDICADORES!$A$6:$A$23</c:f>
              <c:numCache>
                <c:formatCode>mmm\-yy</c:formatCode>
                <c:ptCount val="18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</c:numCache>
            </c:numRef>
          </c:cat>
          <c:val>
            <c:numRef>
              <c:f>INDICADORES!$B$6:$B$23</c:f>
              <c:numCache>
                <c:formatCode>#,##0</c:formatCode>
                <c:ptCount val="18"/>
                <c:pt idx="0">
                  <c:v>2222.3090000000002</c:v>
                </c:pt>
                <c:pt idx="1">
                  <c:v>2190.4459999999999</c:v>
                </c:pt>
                <c:pt idx="2">
                  <c:v>2549.297</c:v>
                </c:pt>
                <c:pt idx="3">
                  <c:v>2179.2890000000002</c:v>
                </c:pt>
                <c:pt idx="4">
                  <c:v>2433.6210000000001</c:v>
                </c:pt>
                <c:pt idx="5">
                  <c:v>2444.0709999999999</c:v>
                </c:pt>
                <c:pt idx="6">
                  <c:v>2344.4780000000001</c:v>
                </c:pt>
                <c:pt idx="7">
                  <c:v>2363.25</c:v>
                </c:pt>
                <c:pt idx="8">
                  <c:v>2423.33</c:v>
                </c:pt>
                <c:pt idx="9">
                  <c:v>2038.1990000000001</c:v>
                </c:pt>
                <c:pt idx="10">
                  <c:v>2434.442</c:v>
                </c:pt>
                <c:pt idx="11">
                  <c:v>2260.027</c:v>
                </c:pt>
                <c:pt idx="12">
                  <c:v>2334</c:v>
                </c:pt>
                <c:pt idx="13">
                  <c:v>2313</c:v>
                </c:pt>
                <c:pt idx="14">
                  <c:v>2540</c:v>
                </c:pt>
                <c:pt idx="15">
                  <c:v>2473</c:v>
                </c:pt>
                <c:pt idx="16">
                  <c:v>2587.4</c:v>
                </c:pt>
                <c:pt idx="17">
                  <c:v>2347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75888"/>
        <c:axId val="43484904"/>
      </c:barChart>
      <c:lineChart>
        <c:grouping val="standard"/>
        <c:varyColors val="0"/>
        <c:ser>
          <c:idx val="1"/>
          <c:order val="1"/>
          <c:tx>
            <c:strRef>
              <c:f>INDICADORES!$S$5</c:f>
              <c:strCache>
                <c:ptCount val="1"/>
                <c:pt idx="0">
                  <c:v>kWh/mes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INDICADORES!$A$6:$A$23</c:f>
              <c:numCache>
                <c:formatCode>mmm\-yy</c:formatCode>
                <c:ptCount val="18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</c:numCache>
            </c:numRef>
          </c:cat>
          <c:val>
            <c:numRef>
              <c:f>INDICADORES!$S$6:$S$23</c:f>
              <c:numCache>
                <c:formatCode>#,##0</c:formatCode>
                <c:ptCount val="18"/>
                <c:pt idx="0">
                  <c:v>706136.16800000006</c:v>
                </c:pt>
                <c:pt idx="1">
                  <c:v>733023.06799999997</c:v>
                </c:pt>
                <c:pt idx="2">
                  <c:v>750525.24399999995</c:v>
                </c:pt>
                <c:pt idx="3">
                  <c:v>652055.23200000008</c:v>
                </c:pt>
                <c:pt idx="4">
                  <c:v>991522.14599999995</c:v>
                </c:pt>
                <c:pt idx="5">
                  <c:v>761509.18599999999</c:v>
                </c:pt>
                <c:pt idx="6">
                  <c:v>759057.97600000002</c:v>
                </c:pt>
                <c:pt idx="7">
                  <c:v>851123.3</c:v>
                </c:pt>
                <c:pt idx="8">
                  <c:v>731735.424</c:v>
                </c:pt>
                <c:pt idx="9">
                  <c:v>608498.48</c:v>
                </c:pt>
                <c:pt idx="10">
                  <c:v>767717.21600000001</c:v>
                </c:pt>
                <c:pt idx="11">
                  <c:v>930983.28399999999</c:v>
                </c:pt>
                <c:pt idx="12">
                  <c:v>995489.41200000001</c:v>
                </c:pt>
                <c:pt idx="13">
                  <c:v>831332.29399999999</c:v>
                </c:pt>
                <c:pt idx="14">
                  <c:v>992972.79</c:v>
                </c:pt>
                <c:pt idx="15">
                  <c:v>930329.39800000004</c:v>
                </c:pt>
                <c:pt idx="16">
                  <c:v>936817.15599999996</c:v>
                </c:pt>
                <c:pt idx="17">
                  <c:v>900156.57200000004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75104"/>
        <c:axId val="43477064"/>
      </c:lineChart>
      <c:dateAx>
        <c:axId val="43475888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484904"/>
        <c:crosses val="autoZero"/>
        <c:auto val="1"/>
        <c:lblOffset val="100"/>
        <c:baseTimeUnit val="months"/>
      </c:dateAx>
      <c:valAx>
        <c:axId val="43484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PRODUCCION</a:t>
                </a:r>
                <a:r>
                  <a:rPr lang="es-CO" baseline="0"/>
                  <a:t> (TON)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475888"/>
        <c:crosses val="autoZero"/>
        <c:crossBetween val="between"/>
      </c:valAx>
      <c:valAx>
        <c:axId val="434770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ENERGIA</a:t>
                </a:r>
                <a:r>
                  <a:rPr lang="es-CO" baseline="0"/>
                  <a:t> ELECTRICA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475104"/>
        <c:crosses val="max"/>
        <c:crossBetween val="between"/>
      </c:valAx>
      <c:dateAx>
        <c:axId val="43475104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43477064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PRODUCCIÓN'!$B$2</c:f>
              <c:strCache>
                <c:ptCount val="1"/>
                <c:pt idx="0">
                  <c:v>ENERGÍA ELÉCTRICA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'CONSUMOS Y PRODUCCIÓN'!$B$4:$B$45</c:f>
              <c:numCache>
                <c:formatCode>mmm\-yy</c:formatCode>
                <c:ptCount val="4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</c:numCache>
            </c:numRef>
          </c:cat>
          <c:val>
            <c:numRef>
              <c:f>'CONSUMOS Y PRODUCCIÓN'!$C$4:$C$45</c:f>
              <c:numCache>
                <c:formatCode>General</c:formatCode>
                <c:ptCount val="42"/>
                <c:pt idx="0">
                  <c:v>228585</c:v>
                </c:pt>
                <c:pt idx="1">
                  <c:v>210412</c:v>
                </c:pt>
                <c:pt idx="2">
                  <c:v>209926</c:v>
                </c:pt>
                <c:pt idx="3">
                  <c:v>231278</c:v>
                </c:pt>
                <c:pt idx="4">
                  <c:v>204460</c:v>
                </c:pt>
                <c:pt idx="5">
                  <c:v>180549</c:v>
                </c:pt>
                <c:pt idx="6" formatCode="#,##0">
                  <c:v>232100</c:v>
                </c:pt>
                <c:pt idx="7" formatCode="#,##0">
                  <c:v>188311</c:v>
                </c:pt>
                <c:pt idx="8">
                  <c:v>180466</c:v>
                </c:pt>
                <c:pt idx="9">
                  <c:v>233696</c:v>
                </c:pt>
                <c:pt idx="10" formatCode="#,##0">
                  <c:v>233076</c:v>
                </c:pt>
                <c:pt idx="11" formatCode="#,##0">
                  <c:v>233411</c:v>
                </c:pt>
                <c:pt idx="12">
                  <c:v>187261</c:v>
                </c:pt>
                <c:pt idx="13">
                  <c:v>240606</c:v>
                </c:pt>
                <c:pt idx="14">
                  <c:v>243387</c:v>
                </c:pt>
                <c:pt idx="15">
                  <c:v>187944</c:v>
                </c:pt>
                <c:pt idx="16">
                  <c:v>183552</c:v>
                </c:pt>
                <c:pt idx="17">
                  <c:v>232242</c:v>
                </c:pt>
                <c:pt idx="18" formatCode="#,##0">
                  <c:v>221981</c:v>
                </c:pt>
                <c:pt idx="19" formatCode="#,##0">
                  <c:v>227629</c:v>
                </c:pt>
                <c:pt idx="20">
                  <c:v>228854</c:v>
                </c:pt>
                <c:pt idx="21">
                  <c:v>213565</c:v>
                </c:pt>
                <c:pt idx="22" formatCode="#,##0">
                  <c:v>237857</c:v>
                </c:pt>
                <c:pt idx="23" formatCode="#,##0">
                  <c:v>207329</c:v>
                </c:pt>
                <c:pt idx="24">
                  <c:v>198811</c:v>
                </c:pt>
                <c:pt idx="25">
                  <c:v>201242</c:v>
                </c:pt>
                <c:pt idx="26">
                  <c:v>231042</c:v>
                </c:pt>
                <c:pt idx="27">
                  <c:v>199112</c:v>
                </c:pt>
                <c:pt idx="28">
                  <c:v>226871</c:v>
                </c:pt>
                <c:pt idx="29">
                  <c:v>209275</c:v>
                </c:pt>
                <c:pt idx="30">
                  <c:v>213362</c:v>
                </c:pt>
                <c:pt idx="31">
                  <c:v>235733</c:v>
                </c:pt>
                <c:pt idx="32">
                  <c:v>237307</c:v>
                </c:pt>
                <c:pt idx="33">
                  <c:v>207821</c:v>
                </c:pt>
                <c:pt idx="34">
                  <c:v>238791</c:v>
                </c:pt>
                <c:pt idx="35">
                  <c:v>239610</c:v>
                </c:pt>
                <c:pt idx="36">
                  <c:v>243186</c:v>
                </c:pt>
                <c:pt idx="37">
                  <c:v>219266</c:v>
                </c:pt>
                <c:pt idx="38">
                  <c:v>235888</c:v>
                </c:pt>
                <c:pt idx="39">
                  <c:v>245674</c:v>
                </c:pt>
                <c:pt idx="40">
                  <c:v>246482</c:v>
                </c:pt>
                <c:pt idx="41">
                  <c:v>263844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2F-43CB-B92B-066022E59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20128424"/>
        <c:axId val="320128816"/>
      </c:barChart>
      <c:dateAx>
        <c:axId val="320128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20128816"/>
        <c:crosses val="autoZero"/>
        <c:auto val="1"/>
        <c:lblOffset val="100"/>
        <c:baseTimeUnit val="months"/>
      </c:dateAx>
      <c:valAx>
        <c:axId val="32012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kWh</a:t>
                </a:r>
              </a:p>
            </c:rich>
          </c:tx>
          <c:layout/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20128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PRODUCCIÓN'!$B$54</c:f>
              <c:strCache>
                <c:ptCount val="1"/>
                <c:pt idx="0">
                  <c:v>GAS NATURAL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'CONSUMOS Y PRODUCCIÓN'!$B$56:$B$98</c:f>
              <c:strCache>
                <c:ptCount val="43"/>
                <c:pt idx="0">
                  <c:v>MES</c:v>
                </c:pt>
                <c:pt idx="1">
                  <c:v>ene-20</c:v>
                </c:pt>
                <c:pt idx="2">
                  <c:v>feb-20</c:v>
                </c:pt>
                <c:pt idx="3">
                  <c:v>mar-20</c:v>
                </c:pt>
                <c:pt idx="4">
                  <c:v>abr-20</c:v>
                </c:pt>
                <c:pt idx="5">
                  <c:v>may-20</c:v>
                </c:pt>
                <c:pt idx="6">
                  <c:v>jun-20</c:v>
                </c:pt>
                <c:pt idx="7">
                  <c:v>jul-20</c:v>
                </c:pt>
                <c:pt idx="8">
                  <c:v>ago-20</c:v>
                </c:pt>
                <c:pt idx="9">
                  <c:v>sep-20</c:v>
                </c:pt>
                <c:pt idx="10">
                  <c:v>oct-20</c:v>
                </c:pt>
                <c:pt idx="11">
                  <c:v>nov-20</c:v>
                </c:pt>
                <c:pt idx="12">
                  <c:v>dic-20</c:v>
                </c:pt>
                <c:pt idx="13">
                  <c:v>ene-21</c:v>
                </c:pt>
                <c:pt idx="14">
                  <c:v>feb-21</c:v>
                </c:pt>
                <c:pt idx="15">
                  <c:v>mar-21</c:v>
                </c:pt>
                <c:pt idx="16">
                  <c:v>abr-21</c:v>
                </c:pt>
                <c:pt idx="17">
                  <c:v>may-21</c:v>
                </c:pt>
                <c:pt idx="18">
                  <c:v>jun-21</c:v>
                </c:pt>
                <c:pt idx="19">
                  <c:v>jul-21</c:v>
                </c:pt>
                <c:pt idx="20">
                  <c:v>ago-21</c:v>
                </c:pt>
                <c:pt idx="21">
                  <c:v>sep-21</c:v>
                </c:pt>
                <c:pt idx="22">
                  <c:v>oct-21</c:v>
                </c:pt>
                <c:pt idx="23">
                  <c:v>nov-21</c:v>
                </c:pt>
                <c:pt idx="24">
                  <c:v>dic-21</c:v>
                </c:pt>
                <c:pt idx="25">
                  <c:v>ene-22</c:v>
                </c:pt>
                <c:pt idx="26">
                  <c:v>feb-22</c:v>
                </c:pt>
                <c:pt idx="27">
                  <c:v>mar-22</c:v>
                </c:pt>
                <c:pt idx="28">
                  <c:v>abr-22</c:v>
                </c:pt>
                <c:pt idx="29">
                  <c:v>may-22</c:v>
                </c:pt>
                <c:pt idx="30">
                  <c:v>jun-22</c:v>
                </c:pt>
                <c:pt idx="31">
                  <c:v>jul-22</c:v>
                </c:pt>
                <c:pt idx="32">
                  <c:v>ago-22</c:v>
                </c:pt>
                <c:pt idx="33">
                  <c:v>sep-22</c:v>
                </c:pt>
                <c:pt idx="34">
                  <c:v>oct-22</c:v>
                </c:pt>
                <c:pt idx="35">
                  <c:v>nov-22</c:v>
                </c:pt>
                <c:pt idx="36">
                  <c:v>dic-22</c:v>
                </c:pt>
                <c:pt idx="37">
                  <c:v>ene-23</c:v>
                </c:pt>
                <c:pt idx="38">
                  <c:v>feb-23</c:v>
                </c:pt>
                <c:pt idx="39">
                  <c:v>mar-23</c:v>
                </c:pt>
                <c:pt idx="40">
                  <c:v>abr-23</c:v>
                </c:pt>
                <c:pt idx="41">
                  <c:v>may-23</c:v>
                </c:pt>
                <c:pt idx="42">
                  <c:v>jun-23</c:v>
                </c:pt>
              </c:strCache>
            </c:strRef>
          </c:cat>
          <c:val>
            <c:numRef>
              <c:f>'CONSUMOS Y PRODUCCIÓN'!$C$56:$C$98</c:f>
              <c:numCache>
                <c:formatCode>General</c:formatCode>
                <c:ptCount val="43"/>
                <c:pt idx="0" formatCode="[$$-240A]\ #,##0">
                  <c:v>0</c:v>
                </c:pt>
                <c:pt idx="1">
                  <c:v>45133</c:v>
                </c:pt>
                <c:pt idx="2">
                  <c:v>54194</c:v>
                </c:pt>
                <c:pt idx="3">
                  <c:v>52951</c:v>
                </c:pt>
                <c:pt idx="4">
                  <c:v>47588</c:v>
                </c:pt>
                <c:pt idx="5">
                  <c:v>50094</c:v>
                </c:pt>
                <c:pt idx="6">
                  <c:v>48818</c:v>
                </c:pt>
                <c:pt idx="7">
                  <c:v>50133</c:v>
                </c:pt>
                <c:pt idx="8">
                  <c:v>47236</c:v>
                </c:pt>
                <c:pt idx="9">
                  <c:v>48227</c:v>
                </c:pt>
                <c:pt idx="10">
                  <c:v>50373</c:v>
                </c:pt>
                <c:pt idx="11">
                  <c:v>57480</c:v>
                </c:pt>
                <c:pt idx="12">
                  <c:v>50602</c:v>
                </c:pt>
                <c:pt idx="13">
                  <c:v>42102</c:v>
                </c:pt>
                <c:pt idx="14">
                  <c:v>53213</c:v>
                </c:pt>
                <c:pt idx="15">
                  <c:v>53105</c:v>
                </c:pt>
                <c:pt idx="16">
                  <c:v>51315</c:v>
                </c:pt>
                <c:pt idx="17">
                  <c:v>51053</c:v>
                </c:pt>
                <c:pt idx="18">
                  <c:v>54805</c:v>
                </c:pt>
                <c:pt idx="19">
                  <c:v>62347</c:v>
                </c:pt>
                <c:pt idx="20">
                  <c:v>64556</c:v>
                </c:pt>
                <c:pt idx="21">
                  <c:v>62664</c:v>
                </c:pt>
                <c:pt idx="22">
                  <c:v>52176</c:v>
                </c:pt>
                <c:pt idx="23">
                  <c:v>61186</c:v>
                </c:pt>
                <c:pt idx="24">
                  <c:v>54020</c:v>
                </c:pt>
                <c:pt idx="25" formatCode="#,##0_);\(#,##0\)">
                  <c:v>50824</c:v>
                </c:pt>
                <c:pt idx="26" formatCode="#,##0_);\(#,##0\)">
                  <c:v>53274</c:v>
                </c:pt>
                <c:pt idx="27" formatCode="#,##0_);\(#,##0\)">
                  <c:v>52042</c:v>
                </c:pt>
                <c:pt idx="28" formatCode="#,##0_);\(#,##0\)">
                  <c:v>45376</c:v>
                </c:pt>
                <c:pt idx="29" formatCode="#,##0_);\(#,##0\)">
                  <c:v>76603</c:v>
                </c:pt>
                <c:pt idx="30" formatCode="#,##0_);\(#,##0\)">
                  <c:v>55323</c:v>
                </c:pt>
                <c:pt idx="31" formatCode="#,##0_);\(#,##0\)">
                  <c:v>54668</c:v>
                </c:pt>
                <c:pt idx="32" formatCode="#,##0_);\(#,##0\)">
                  <c:v>61650</c:v>
                </c:pt>
                <c:pt idx="33" formatCode="#,##0_);\(#,##0\)">
                  <c:v>49532</c:v>
                </c:pt>
                <c:pt idx="34" formatCode="#,##0_);\(#,##0\)">
                  <c:v>40140</c:v>
                </c:pt>
                <c:pt idx="35" formatCode="#,##0_);\(#,##0\)">
                  <c:v>52988</c:v>
                </c:pt>
                <c:pt idx="36" formatCode="#,##0_);\(#,##0\)">
                  <c:v>69262</c:v>
                </c:pt>
                <c:pt idx="37" formatCode="#,##0_);\(#,##0\)">
                  <c:v>75366</c:v>
                </c:pt>
                <c:pt idx="38" formatCode="#,##0_);\(#,##0\)">
                  <c:v>61317</c:v>
                </c:pt>
                <c:pt idx="39" formatCode="#,##0_);\(#,##0\)">
                  <c:v>75845</c:v>
                </c:pt>
                <c:pt idx="40" formatCode="#,##0_);\(#,##0\)">
                  <c:v>68589</c:v>
                </c:pt>
                <c:pt idx="41" formatCode="#,##0_);\(#,##0\)">
                  <c:v>69158</c:v>
                </c:pt>
                <c:pt idx="42" formatCode="#,##0_);\(#,##0\)">
                  <c:v>63746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3C-4F0A-A779-51A2F231F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20130776"/>
        <c:axId val="320685584"/>
      </c:barChart>
      <c:catAx>
        <c:axId val="320130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20685584"/>
        <c:crosses val="autoZero"/>
        <c:auto val="1"/>
        <c:lblAlgn val="ctr"/>
        <c:lblOffset val="100"/>
        <c:noMultiLvlLbl val="1"/>
      </c:catAx>
      <c:valAx>
        <c:axId val="32068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Metros</a:t>
                </a:r>
                <a:r>
                  <a:rPr lang="en-US" sz="1200" b="0" baseline="0"/>
                  <a:t> cúbicos</a:t>
                </a:r>
                <a:endParaRPr lang="en-US" sz="1200" b="0"/>
              </a:p>
            </c:rich>
          </c:tx>
          <c:layout>
            <c:manualLayout>
              <c:xMode val="edge"/>
              <c:yMode val="edge"/>
              <c:x val="2.3038796300340503E-2"/>
              <c:y val="0.35932294623211386"/>
            </c:manualLayout>
          </c:layout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20130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PRODUCCIÓN'!$B$177</c:f>
              <c:strCache>
                <c:ptCount val="1"/>
                <c:pt idx="0">
                  <c:v>PRODUCCIÓN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'CONSUMOS Y PRODUCCIÓN'!$B$179:$B$221</c:f>
              <c:numCache>
                <c:formatCode>mmm\-yy</c:formatCode>
                <c:ptCount val="4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</c:numCache>
            </c:numRef>
          </c:cat>
          <c:val>
            <c:numRef>
              <c:f>'CONSUMOS Y PRODUCCIÓN'!$C$179:$C$221</c:f>
              <c:numCache>
                <c:formatCode>General</c:formatCode>
                <c:ptCount val="43"/>
                <c:pt idx="0">
                  <c:v>2493.9</c:v>
                </c:pt>
                <c:pt idx="1">
                  <c:v>2345.4650000000001</c:v>
                </c:pt>
                <c:pt idx="2">
                  <c:v>2162.384</c:v>
                </c:pt>
                <c:pt idx="3">
                  <c:v>2264.7820000000002</c:v>
                </c:pt>
                <c:pt idx="4">
                  <c:v>1959.395</c:v>
                </c:pt>
                <c:pt idx="5">
                  <c:v>1753.2190000000001</c:v>
                </c:pt>
                <c:pt idx="6">
                  <c:v>2203.0239999999999</c:v>
                </c:pt>
                <c:pt idx="7">
                  <c:v>1826.14</c:v>
                </c:pt>
                <c:pt idx="8">
                  <c:v>1803.249</c:v>
                </c:pt>
                <c:pt idx="9">
                  <c:v>2295.33</c:v>
                </c:pt>
                <c:pt idx="10">
                  <c:v>2103.0259999999998</c:v>
                </c:pt>
                <c:pt idx="11">
                  <c:v>2089.2310000000002</c:v>
                </c:pt>
                <c:pt idx="12">
                  <c:v>1700.2</c:v>
                </c:pt>
                <c:pt idx="13">
                  <c:v>2325.1039999999998</c:v>
                </c:pt>
                <c:pt idx="14">
                  <c:v>2646.5320000000002</c:v>
                </c:pt>
                <c:pt idx="15">
                  <c:v>2311.71</c:v>
                </c:pt>
                <c:pt idx="16">
                  <c:v>1615</c:v>
                </c:pt>
                <c:pt idx="17">
                  <c:v>2402.9960000000001</c:v>
                </c:pt>
                <c:pt idx="18">
                  <c:v>2421.4499999999998</c:v>
                </c:pt>
                <c:pt idx="19">
                  <c:v>2443.7649999999999</c:v>
                </c:pt>
                <c:pt idx="20">
                  <c:v>2442.7060000000001</c:v>
                </c:pt>
                <c:pt idx="21">
                  <c:v>2036.89</c:v>
                </c:pt>
                <c:pt idx="22">
                  <c:v>2372.221</c:v>
                </c:pt>
                <c:pt idx="23">
                  <c:v>2354.319</c:v>
                </c:pt>
                <c:pt idx="24" formatCode="#,##0">
                  <c:v>2222.3090000000002</c:v>
                </c:pt>
                <c:pt idx="25" formatCode="#,##0">
                  <c:v>2190.4459999999999</c:v>
                </c:pt>
                <c:pt idx="26" formatCode="#,##0">
                  <c:v>2549.297</c:v>
                </c:pt>
                <c:pt idx="27" formatCode="#,##0">
                  <c:v>2179.2890000000002</c:v>
                </c:pt>
                <c:pt idx="28" formatCode="#,##0">
                  <c:v>2433.6210000000001</c:v>
                </c:pt>
                <c:pt idx="29" formatCode="#,##0">
                  <c:v>2444.0709999999999</c:v>
                </c:pt>
                <c:pt idx="30" formatCode="#,##0">
                  <c:v>2344.4780000000001</c:v>
                </c:pt>
                <c:pt idx="31" formatCode="#,##0">
                  <c:v>2363.25</c:v>
                </c:pt>
                <c:pt idx="32" formatCode="#,##0">
                  <c:v>2423.33</c:v>
                </c:pt>
                <c:pt idx="33" formatCode="#,##0">
                  <c:v>2038.1990000000001</c:v>
                </c:pt>
                <c:pt idx="34" formatCode="#,##0">
                  <c:v>2434.442</c:v>
                </c:pt>
                <c:pt idx="35" formatCode="#,##0">
                  <c:v>2260.027</c:v>
                </c:pt>
                <c:pt idx="36" formatCode="#,##0">
                  <c:v>2334</c:v>
                </c:pt>
                <c:pt idx="37" formatCode="#,##0">
                  <c:v>2313</c:v>
                </c:pt>
                <c:pt idx="38" formatCode="#,##0">
                  <c:v>2540</c:v>
                </c:pt>
                <c:pt idx="39" formatCode="#,##0">
                  <c:v>2473</c:v>
                </c:pt>
                <c:pt idx="40" formatCode="#,##0">
                  <c:v>2587.4</c:v>
                </c:pt>
                <c:pt idx="41" formatCode="#,##0">
                  <c:v>2347</c:v>
                </c:pt>
                <c:pt idx="42" formatCode="#,##0">
                  <c:v>2230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FE-40AE-9F79-BA29A0EC8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20682056"/>
        <c:axId val="320678920"/>
      </c:barChart>
      <c:dateAx>
        <c:axId val="320682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 b="0"/>
                  <a:t>Meses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20678920"/>
        <c:crosses val="autoZero"/>
        <c:auto val="1"/>
        <c:lblOffset val="100"/>
        <c:baseTimeUnit val="months"/>
      </c:dateAx>
      <c:valAx>
        <c:axId val="32067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Toneladas</a:t>
                </a:r>
              </a:p>
            </c:rich>
          </c:tx>
          <c:layout/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20682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GASOLINA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'CONSUMOS Y PRODUCCIÓN'!$B$143</c:f>
              <c:strCache>
                <c:ptCount val="1"/>
                <c:pt idx="0">
                  <c:v>GASOLINA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multiLvlStrRef>
              <c:f>'CONSUMOS Y PRODUCCIÓN'!$B$145:$B$168</c:f>
            </c:multiLvlStrRef>
          </c:cat>
          <c:val>
            <c:numRef>
              <c:f>'CONSUMOS Y PRODUCCIÓN'!$C$145:$C$168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EA-4811-A6BC-83517D6E1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20679704"/>
        <c:axId val="320680488"/>
      </c:barChart>
      <c:catAx>
        <c:axId val="320679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20680488"/>
        <c:crosses val="autoZero"/>
        <c:auto val="1"/>
        <c:lblAlgn val="ctr"/>
        <c:lblOffset val="100"/>
        <c:noMultiLvlLbl val="1"/>
      </c:catAx>
      <c:valAx>
        <c:axId val="320680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/>
                  <a:t>Galones</a:t>
                </a:r>
              </a:p>
            </c:rich>
          </c:tx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20679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ENERGÉTICA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5826571587832421E-2"/>
          <c:y val="0.25518775236195623"/>
          <c:w val="0.85577768764996109"/>
          <c:h val="0.58523854543035969"/>
        </c:manualLayout>
      </c:layout>
      <c:pie3DChart>
        <c:varyColors val="1"/>
        <c:ser>
          <c:idx val="0"/>
          <c:order val="0"/>
          <c:tx>
            <c:strRef>
              <c:f>'MATRIZ ENERGÉTICA'!$A$30:$B$30</c:f>
              <c:strCache>
                <c:ptCount val="1"/>
                <c:pt idx="0">
                  <c:v>MATRIZ ENERGETICA </c:v>
                </c:pt>
              </c:strCache>
            </c:strRef>
          </c:tx>
          <c:dPt>
            <c:idx val="0"/>
            <c:bubble3D val="0"/>
            <c:explosion val="23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D1B-4626-81EE-6B270DD9EC79}"/>
              </c:ext>
            </c:extLst>
          </c:dPt>
          <c:dPt>
            <c:idx val="1"/>
            <c:bubble3D val="0"/>
            <c:explosion val="9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7F5-4DE5-BE20-940689E4AD2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D1B-4626-81EE-6B270DD9EC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B37-41D1-BAF6-60C1F0B639C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B37-41D1-BAF6-60C1F0B639CD}"/>
              </c:ext>
            </c:extLst>
          </c:dPt>
          <c:dLbls>
            <c:dLbl>
              <c:idx val="0"/>
              <c:layout>
                <c:manualLayout>
                  <c:x val="7.3891509274078823E-2"/>
                  <c:y val="2.28757569319417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D1B-4626-81EE-6B270DD9EC7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27848128116316384"/>
                  <c:y val="-5.53975019534347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7F5-4DE5-BE20-940689E4A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2358812457808567"/>
                  <c:y val="1.04215012954357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1D1B-4626-81EE-6B270DD9EC79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5095415235866426E-2"/>
                  <c:y val="-4.7911393475222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B37-41D1-BAF6-60C1F0B639CD}"/>
                </c:ex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'MATRIZ ENERGÉTICA'!$A$32:$A$35</c:f>
              <c:strCache>
                <c:ptCount val="2"/>
                <c:pt idx="0">
                  <c:v>ENERGÍA ELÉCTRICA</c:v>
                </c:pt>
                <c:pt idx="1">
                  <c:v>GAS NATURAL </c:v>
                </c:pt>
              </c:strCache>
            </c:strRef>
          </c:cat>
          <c:val>
            <c:numRef>
              <c:f>'MATRIZ ENERGÉTICA'!$B$32:$B$35</c:f>
              <c:numCache>
                <c:formatCode>#,##0</c:formatCode>
                <c:ptCount val="2"/>
                <c:pt idx="0">
                  <c:v>4093317</c:v>
                </c:pt>
                <c:pt idx="1">
                  <c:v>10737667.345999999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F5-4DE5-BE20-940689E4A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MATRIZ COSTOS ENERGÉTICOS 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2767199872257719E-2"/>
          <c:y val="0.25841280256634586"/>
          <c:w val="0.81446560025548453"/>
          <c:h val="0.56490995917177023"/>
        </c:manualLayout>
      </c:layout>
      <c:pie3DChart>
        <c:varyColors val="1"/>
        <c:ser>
          <c:idx val="0"/>
          <c:order val="0"/>
          <c:tx>
            <c:strRef>
              <c:f>'MATRIZ ENERGÉTICA'!$A$39:$C$39</c:f>
              <c:strCache>
                <c:ptCount val="1"/>
                <c:pt idx="0">
                  <c:v>MATRIZ COSTOS ENERGETICOS  </c:v>
                </c:pt>
              </c:strCache>
            </c:strRef>
          </c:tx>
          <c:dPt>
            <c:idx val="0"/>
            <c:bubble3D val="0"/>
            <c:explosion val="6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F00-408E-BD18-4FE616420E8B}"/>
              </c:ext>
            </c:extLst>
          </c:dPt>
          <c:dPt>
            <c:idx val="1"/>
            <c:bubble3D val="0"/>
            <c:explosion val="12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F00-408E-BD18-4FE616420E8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F00-408E-BD18-4FE616420E8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CDA-4573-B427-4AE1C266789C}"/>
              </c:ext>
            </c:extLst>
          </c:dPt>
          <c:dLbls>
            <c:dLbl>
              <c:idx val="0"/>
              <c:layout>
                <c:manualLayout>
                  <c:x val="3.5583395860563659E-2"/>
                  <c:y val="-1.22936716243803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F00-408E-BD18-4FE616420E8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7017282690249012E-2"/>
                  <c:y val="-2.32137649460484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F00-408E-BD18-4FE616420E8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0568171502247949E-2"/>
                  <c:y val="1.200058326042556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F00-408E-BD18-4FE616420E8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2859297378444965E-2"/>
                  <c:y val="-3.64348206474190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CDA-4573-B427-4AE1C266789C}"/>
                </c:ex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'MATRIZ ENERGÉTICA'!$A$41:$A$44</c:f>
              <c:strCache>
                <c:ptCount val="2"/>
                <c:pt idx="0">
                  <c:v>ENERGÍA ELÉCTRICA</c:v>
                </c:pt>
                <c:pt idx="1">
                  <c:v>GAS NATURAL </c:v>
                </c:pt>
              </c:strCache>
            </c:strRef>
          </c:cat>
          <c:val>
            <c:numRef>
              <c:f>'MATRIZ ENERGÉTICA'!$B$41:$B$44</c:f>
              <c:numCache>
                <c:formatCode>[$$-240A]\ #,##0</c:formatCode>
                <c:ptCount val="2"/>
                <c:pt idx="0">
                  <c:v>2238592341</c:v>
                </c:pt>
                <c:pt idx="1">
                  <c:v>1921876755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B5-40EF-B6C1-7E171A654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Energía</a:t>
            </a:r>
            <a:r>
              <a:rPr lang="es-ES" baseline="0"/>
              <a:t> Vs Producción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'Analisis Energeticos'!$B$81:$E$81</c:f>
              <c:strCache>
                <c:ptCount val="1"/>
                <c:pt idx="0">
                  <c:v>Energía Vs Producción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3500"/>
            <c:dispRSqr val="1"/>
            <c:dispEq val="1"/>
            <c:trendlineLbl>
              <c:layout>
                <c:manualLayout>
                  <c:x val="8.5455161854768161E-2"/>
                  <c:y val="0.28975029163021288"/>
                </c:manualLayout>
              </c:layout>
              <c:numFmt formatCode="#,##0.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'Analisis Energeticos'!$D$85:$D$96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</c:numCache>
            </c:numRef>
          </c:xVal>
          <c:yVal>
            <c:numRef>
              <c:f>'Analisis Energeticos'!$E$85:$E$96</c:f>
              <c:numCache>
                <c:formatCode>#,##0</c:formatCode>
                <c:ptCount val="12"/>
                <c:pt idx="1">
                  <c:v>733023.06799999997</c:v>
                </c:pt>
                <c:pt idx="2">
                  <c:v>750525.24399999995</c:v>
                </c:pt>
                <c:pt idx="3">
                  <c:v>652055.23200000008</c:v>
                </c:pt>
                <c:pt idx="4">
                  <c:v>991522.14599999995</c:v>
                </c:pt>
                <c:pt idx="5">
                  <c:v>761509.18599999999</c:v>
                </c:pt>
                <c:pt idx="6">
                  <c:v>759057.97600000002</c:v>
                </c:pt>
                <c:pt idx="7">
                  <c:v>851123.3</c:v>
                </c:pt>
                <c:pt idx="8">
                  <c:v>731735.424</c:v>
                </c:pt>
                <c:pt idx="9">
                  <c:v>608498.48</c:v>
                </c:pt>
                <c:pt idx="11">
                  <c:v>930983.28399999999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9B9-483A-A42A-49770E6CD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839672"/>
        <c:axId val="319842024"/>
      </c:scatterChart>
      <c:valAx>
        <c:axId val="319839672"/>
        <c:scaling>
          <c:orientation val="minMax"/>
          <c:min val="1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Producción (Ton)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9842024"/>
        <c:crosses val="autoZero"/>
        <c:crossBetween val="midCat"/>
      </c:valAx>
      <c:valAx>
        <c:axId val="319842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9839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DIAGRAMA DE PARETO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081272570052992"/>
          <c:y val="8.8879589690374947E-2"/>
          <c:w val="0.7906651608991212"/>
          <c:h val="0.67068997645305017"/>
        </c:manualLayout>
      </c:layout>
      <c:barChart>
        <c:barDir val="col"/>
        <c:grouping val="clustered"/>
        <c:varyColors val="0"/>
        <c:ser>
          <c:idx val="0"/>
          <c:order val="0"/>
          <c:tx>
            <c:v>Series1</c:v>
          </c:tx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Lit>
              <c:formatCode>General</c:formatCode>
              <c:ptCount val="10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</c:num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79.2</c:v>
              </c:pt>
              <c:pt idx="7">
                <c:v>8.8000000000000007</c:v>
              </c:pt>
              <c:pt idx="8">
                <c:v>176</c:v>
              </c:pt>
              <c:pt idx="9">
                <c:v>240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8B-418A-9863-E1D0788EF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840064"/>
        <c:axId val="319842416"/>
      </c:barChart>
      <c:lineChart>
        <c:grouping val="standard"/>
        <c:varyColors val="0"/>
        <c:ser>
          <c:idx val="1"/>
          <c:order val="1"/>
          <c:tx>
            <c:v>Series2</c:v>
          </c:tx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12700">
                <a:solidFill>
                  <a:schemeClr val="l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dLbls>
            <c:dLbl>
              <c:idx val="0"/>
              <c:layout>
                <c:manualLayout>
                  <c:x val="-3.8967692256563227E-2"/>
                  <c:y val="-3.8239379707770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88B-418A-9863-E1D0788EF93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9050839720408875E-2"/>
                  <c:y val="-3.90380627526713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88B-418A-9863-E1D0788EF93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4063958871273678E-2"/>
                  <c:y val="-3.5436127292750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88B-418A-9863-E1D0788EF93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2842072754987057E-2"/>
                  <c:y val="-3.8986373597385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88B-418A-9863-E1D0788EF93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9932999639470293E-2"/>
                  <c:y val="-4.11406339409774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88B-418A-9863-E1D0788EF93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345058781114152E-2"/>
                  <c:y val="-4.61800546280343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788B-418A-9863-E1D0788EF93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9932999639470293E-2"/>
                  <c:y val="-3.94917366581146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88B-418A-9863-E1D0788EF93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278058420584446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788B-418A-9863-E1D0788EF93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5795646592255674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788B-418A-9863-E1D0788EF93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814070537336974E-2"/>
                  <c:y val="-3.4704997501422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788B-418A-9863-E1D0788EF93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814070537336974E-2"/>
                  <c:y val="-3.00776645012326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788B-418A-9863-E1D0788EF931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2.4623117201698685E-2"/>
                  <c:y val="-2.7763998001137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788B-418A-9863-E1D0788EF931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2.9313234763926901E-2"/>
                  <c:y val="-2.7763998001137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788B-418A-9863-E1D0788EF931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2.9313234763926901E-2"/>
                  <c:y val="-2.54503315010430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788B-418A-9863-E1D0788EF931}"/>
                </c:ex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10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</c:num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788B-418A-9863-E1D0788EF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02208"/>
        <c:axId val="319839280"/>
      </c:lineChart>
      <c:catAx>
        <c:axId val="31984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9842416"/>
        <c:crosses val="autoZero"/>
        <c:auto val="1"/>
        <c:lblAlgn val="ctr"/>
        <c:lblOffset val="100"/>
        <c:noMultiLvlLbl val="0"/>
      </c:catAx>
      <c:valAx>
        <c:axId val="31984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/>
                  <a:t>Consumo (kWh/mes)</a:t>
                </a:r>
              </a:p>
            </c:rich>
          </c:tx>
          <c:layout/>
          <c:overlay val="0"/>
          <c:spPr>
            <a:solidFill>
              <a:srgbClr val="FFFF00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9840064"/>
        <c:crosses val="autoZero"/>
        <c:crossBetween val="between"/>
      </c:valAx>
      <c:valAx>
        <c:axId val="3198392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/>
                  <a:t> % Acumulado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902208"/>
        <c:crosses val="max"/>
        <c:crossBetween val="between"/>
      </c:valAx>
      <c:catAx>
        <c:axId val="43902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98392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</xdr:row>
      <xdr:rowOff>0</xdr:rowOff>
    </xdr:from>
    <xdr:to>
      <xdr:col>9</xdr:col>
      <xdr:colOff>247651</xdr:colOff>
      <xdr:row>4</xdr:row>
      <xdr:rowOff>85725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133351" y="0"/>
          <a:ext cx="6972300" cy="657225"/>
        </a:xfrm>
        <a:prstGeom prst="rect">
          <a:avLst/>
        </a:prstGeom>
        <a:noFill/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4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CARACTERIZACIÓN</a:t>
          </a:r>
          <a:r>
            <a:rPr lang="es-CO" sz="4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ENERGÉTICA</a:t>
          </a:r>
          <a:endParaRPr lang="es-CO" sz="4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67235</xdr:colOff>
      <xdr:row>6</xdr:row>
      <xdr:rowOff>89648</xdr:rowOff>
    </xdr:from>
    <xdr:to>
      <xdr:col>3</xdr:col>
      <xdr:colOff>470647</xdr:colOff>
      <xdr:row>8</xdr:row>
      <xdr:rowOff>11207</xdr:rowOff>
    </xdr:to>
    <xdr:sp macro="" textlink="">
      <xdr:nvSpPr>
        <xdr:cNvPr id="133" name="CuadroTexto 132"/>
        <xdr:cNvSpPr txBox="1"/>
      </xdr:nvSpPr>
      <xdr:spPr>
        <a:xfrm>
          <a:off x="553010" y="908798"/>
          <a:ext cx="1298762" cy="302559"/>
        </a:xfrm>
        <a:prstGeom prst="rect">
          <a:avLst/>
        </a:prstGeom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/>
            <a:t>PROCESO</a:t>
          </a:r>
        </a:p>
      </xdr:txBody>
    </xdr:sp>
    <xdr:clientData/>
  </xdr:twoCellAnchor>
  <xdr:twoCellAnchor>
    <xdr:from>
      <xdr:col>4</xdr:col>
      <xdr:colOff>291353</xdr:colOff>
      <xdr:row>6</xdr:row>
      <xdr:rowOff>22412</xdr:rowOff>
    </xdr:from>
    <xdr:to>
      <xdr:col>5</xdr:col>
      <xdr:colOff>705971</xdr:colOff>
      <xdr:row>8</xdr:row>
      <xdr:rowOff>78441</xdr:rowOff>
    </xdr:to>
    <xdr:sp macro="" textlink="">
      <xdr:nvSpPr>
        <xdr:cNvPr id="134" name="CuadroTexto 133"/>
        <xdr:cNvSpPr txBox="1"/>
      </xdr:nvSpPr>
      <xdr:spPr>
        <a:xfrm>
          <a:off x="2434478" y="841562"/>
          <a:ext cx="1176618" cy="437029"/>
        </a:xfrm>
        <a:prstGeom prst="rect">
          <a:avLst/>
        </a:prstGeom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/>
            <a:t>ENTRADAS</a:t>
          </a:r>
          <a:r>
            <a:rPr lang="es-CO" sz="1100" b="1" baseline="0"/>
            <a:t> ENERGETICAS</a:t>
          </a:r>
          <a:endParaRPr lang="es-CO" sz="1100" b="1"/>
        </a:p>
      </xdr:txBody>
    </xdr:sp>
    <xdr:clientData/>
  </xdr:twoCellAnchor>
  <xdr:twoCellAnchor>
    <xdr:from>
      <xdr:col>6</xdr:col>
      <xdr:colOff>593911</xdr:colOff>
      <xdr:row>6</xdr:row>
      <xdr:rowOff>89649</xdr:rowOff>
    </xdr:from>
    <xdr:to>
      <xdr:col>8</xdr:col>
      <xdr:colOff>246529</xdr:colOff>
      <xdr:row>8</xdr:row>
      <xdr:rowOff>22413</xdr:rowOff>
    </xdr:to>
    <xdr:sp macro="" textlink="">
      <xdr:nvSpPr>
        <xdr:cNvPr id="135" name="CuadroTexto 134"/>
        <xdr:cNvSpPr txBox="1"/>
      </xdr:nvSpPr>
      <xdr:spPr>
        <a:xfrm>
          <a:off x="4261036" y="908799"/>
          <a:ext cx="1176618" cy="313764"/>
        </a:xfrm>
        <a:prstGeom prst="rect">
          <a:avLst/>
        </a:prstGeom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/>
            <a:t>USO</a:t>
          </a:r>
        </a:p>
      </xdr:txBody>
    </xdr:sp>
    <xdr:clientData/>
  </xdr:twoCellAnchor>
  <xdr:twoCellAnchor>
    <xdr:from>
      <xdr:col>9</xdr:col>
      <xdr:colOff>112058</xdr:colOff>
      <xdr:row>6</xdr:row>
      <xdr:rowOff>22412</xdr:rowOff>
    </xdr:from>
    <xdr:to>
      <xdr:col>10</xdr:col>
      <xdr:colOff>526676</xdr:colOff>
      <xdr:row>8</xdr:row>
      <xdr:rowOff>78441</xdr:rowOff>
    </xdr:to>
    <xdr:sp macro="" textlink="">
      <xdr:nvSpPr>
        <xdr:cNvPr id="136" name="CuadroTexto 135"/>
        <xdr:cNvSpPr txBox="1"/>
      </xdr:nvSpPr>
      <xdr:spPr>
        <a:xfrm>
          <a:off x="6065183" y="841562"/>
          <a:ext cx="1176618" cy="437029"/>
        </a:xfrm>
        <a:prstGeom prst="rect">
          <a:avLst/>
        </a:prstGeom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/>
            <a:t>SALIDA DE PRODUCTOS</a:t>
          </a:r>
        </a:p>
      </xdr:txBody>
    </xdr:sp>
    <xdr:clientData/>
  </xdr:twoCellAnchor>
  <xdr:twoCellAnchor>
    <xdr:from>
      <xdr:col>2</xdr:col>
      <xdr:colOff>515470</xdr:colOff>
      <xdr:row>8</xdr:row>
      <xdr:rowOff>145678</xdr:rowOff>
    </xdr:from>
    <xdr:to>
      <xdr:col>3</xdr:col>
      <xdr:colOff>-1</xdr:colOff>
      <xdr:row>10</xdr:row>
      <xdr:rowOff>44825</xdr:rowOff>
    </xdr:to>
    <xdr:sp macro="" textlink="">
      <xdr:nvSpPr>
        <xdr:cNvPr id="137" name="Flecha abajo 136"/>
        <xdr:cNvSpPr/>
      </xdr:nvSpPr>
      <xdr:spPr>
        <a:xfrm>
          <a:off x="1001245" y="1345828"/>
          <a:ext cx="379879" cy="280147"/>
        </a:xfrm>
        <a:prstGeom prst="down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2</xdr:col>
      <xdr:colOff>78440</xdr:colOff>
      <xdr:row>10</xdr:row>
      <xdr:rowOff>123265</xdr:rowOff>
    </xdr:from>
    <xdr:to>
      <xdr:col>3</xdr:col>
      <xdr:colOff>504263</xdr:colOff>
      <xdr:row>13</xdr:row>
      <xdr:rowOff>100854</xdr:rowOff>
    </xdr:to>
    <xdr:sp macro="" textlink="">
      <xdr:nvSpPr>
        <xdr:cNvPr id="138" name="Rectángulo 137"/>
        <xdr:cNvSpPr/>
      </xdr:nvSpPr>
      <xdr:spPr>
        <a:xfrm>
          <a:off x="564215" y="1704415"/>
          <a:ext cx="1321173" cy="54908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RECEPCIÓN</a:t>
          </a:r>
          <a:r>
            <a:rPr lang="es-CO" sz="1100" b="1" baseline="0"/>
            <a:t> DE MATERIA PRIMA</a:t>
          </a:r>
          <a:endParaRPr lang="es-CO" sz="1100" b="1"/>
        </a:p>
      </xdr:txBody>
    </xdr:sp>
    <xdr:clientData/>
  </xdr:twoCellAnchor>
  <xdr:twoCellAnchor>
    <xdr:from>
      <xdr:col>3</xdr:col>
      <xdr:colOff>627529</xdr:colOff>
      <xdr:row>6</xdr:row>
      <xdr:rowOff>145678</xdr:rowOff>
    </xdr:from>
    <xdr:to>
      <xdr:col>4</xdr:col>
      <xdr:colOff>100853</xdr:colOff>
      <xdr:row>7</xdr:row>
      <xdr:rowOff>168089</xdr:rowOff>
    </xdr:to>
    <xdr:sp macro="" textlink="">
      <xdr:nvSpPr>
        <xdr:cNvPr id="139" name="Flecha derecha 138"/>
        <xdr:cNvSpPr/>
      </xdr:nvSpPr>
      <xdr:spPr>
        <a:xfrm>
          <a:off x="2008654" y="964828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156883</xdr:colOff>
      <xdr:row>6</xdr:row>
      <xdr:rowOff>156883</xdr:rowOff>
    </xdr:from>
    <xdr:to>
      <xdr:col>6</xdr:col>
      <xdr:colOff>392207</xdr:colOff>
      <xdr:row>7</xdr:row>
      <xdr:rowOff>179294</xdr:rowOff>
    </xdr:to>
    <xdr:sp macro="" textlink="">
      <xdr:nvSpPr>
        <xdr:cNvPr id="140" name="Flecha derecha 139"/>
        <xdr:cNvSpPr/>
      </xdr:nvSpPr>
      <xdr:spPr>
        <a:xfrm>
          <a:off x="3824008" y="976033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443752</xdr:colOff>
      <xdr:row>6</xdr:row>
      <xdr:rowOff>152401</xdr:rowOff>
    </xdr:from>
    <xdr:to>
      <xdr:col>8</xdr:col>
      <xdr:colOff>679076</xdr:colOff>
      <xdr:row>7</xdr:row>
      <xdr:rowOff>174812</xdr:rowOff>
    </xdr:to>
    <xdr:sp macro="" textlink="">
      <xdr:nvSpPr>
        <xdr:cNvPr id="141" name="Flecha derecha 140"/>
        <xdr:cNvSpPr/>
      </xdr:nvSpPr>
      <xdr:spPr>
        <a:xfrm>
          <a:off x="5634877" y="971551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4</xdr:col>
      <xdr:colOff>291353</xdr:colOff>
      <xdr:row>10</xdr:row>
      <xdr:rowOff>123265</xdr:rowOff>
    </xdr:from>
    <xdr:to>
      <xdr:col>5</xdr:col>
      <xdr:colOff>717176</xdr:colOff>
      <xdr:row>13</xdr:row>
      <xdr:rowOff>100854</xdr:rowOff>
    </xdr:to>
    <xdr:sp macro="" textlink="">
      <xdr:nvSpPr>
        <xdr:cNvPr id="142" name="Rectángulo 141"/>
        <xdr:cNvSpPr/>
      </xdr:nvSpPr>
      <xdr:spPr>
        <a:xfrm>
          <a:off x="2434478" y="1704415"/>
          <a:ext cx="1187823" cy="54908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Gas natural</a:t>
          </a:r>
        </a:p>
      </xdr:txBody>
    </xdr:sp>
    <xdr:clientData/>
  </xdr:twoCellAnchor>
  <xdr:twoCellAnchor>
    <xdr:from>
      <xdr:col>6</xdr:col>
      <xdr:colOff>582706</xdr:colOff>
      <xdr:row>10</xdr:row>
      <xdr:rowOff>67235</xdr:rowOff>
    </xdr:from>
    <xdr:to>
      <xdr:col>8</xdr:col>
      <xdr:colOff>246529</xdr:colOff>
      <xdr:row>13</xdr:row>
      <xdr:rowOff>134471</xdr:rowOff>
    </xdr:to>
    <xdr:sp macro="" textlink="">
      <xdr:nvSpPr>
        <xdr:cNvPr id="143" name="Rectángulo 142"/>
        <xdr:cNvSpPr/>
      </xdr:nvSpPr>
      <xdr:spPr>
        <a:xfrm>
          <a:off x="4249831" y="1648385"/>
          <a:ext cx="1187823" cy="63873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Fuerza</a:t>
          </a:r>
          <a:r>
            <a:rPr lang="es-CO" sz="1100" b="0" baseline="0"/>
            <a:t> motriz uso en montacarga</a:t>
          </a:r>
          <a:endParaRPr lang="es-CO" sz="1100" b="0"/>
        </a:p>
      </xdr:txBody>
    </xdr:sp>
    <xdr:clientData/>
  </xdr:twoCellAnchor>
  <xdr:twoCellAnchor>
    <xdr:from>
      <xdr:col>3</xdr:col>
      <xdr:colOff>638735</xdr:colOff>
      <xdr:row>11</xdr:row>
      <xdr:rowOff>112059</xdr:rowOff>
    </xdr:from>
    <xdr:to>
      <xdr:col>4</xdr:col>
      <xdr:colOff>112059</xdr:colOff>
      <xdr:row>12</xdr:row>
      <xdr:rowOff>134470</xdr:rowOff>
    </xdr:to>
    <xdr:sp macro="" textlink="">
      <xdr:nvSpPr>
        <xdr:cNvPr id="144" name="Flecha derecha 143"/>
        <xdr:cNvSpPr/>
      </xdr:nvSpPr>
      <xdr:spPr>
        <a:xfrm>
          <a:off x="2019860" y="1883709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638734</xdr:colOff>
      <xdr:row>16</xdr:row>
      <xdr:rowOff>44824</xdr:rowOff>
    </xdr:from>
    <xdr:to>
      <xdr:col>4</xdr:col>
      <xdr:colOff>112058</xdr:colOff>
      <xdr:row>17</xdr:row>
      <xdr:rowOff>67235</xdr:rowOff>
    </xdr:to>
    <xdr:sp macro="" textlink="">
      <xdr:nvSpPr>
        <xdr:cNvPr id="145" name="Flecha derecha 144"/>
        <xdr:cNvSpPr/>
      </xdr:nvSpPr>
      <xdr:spPr>
        <a:xfrm>
          <a:off x="2019859" y="2768974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443753</xdr:colOff>
      <xdr:row>11</xdr:row>
      <xdr:rowOff>96370</xdr:rowOff>
    </xdr:from>
    <xdr:to>
      <xdr:col>8</xdr:col>
      <xdr:colOff>679077</xdr:colOff>
      <xdr:row>12</xdr:row>
      <xdr:rowOff>118781</xdr:rowOff>
    </xdr:to>
    <xdr:sp macro="" textlink="">
      <xdr:nvSpPr>
        <xdr:cNvPr id="146" name="Flecha derecha 145"/>
        <xdr:cNvSpPr/>
      </xdr:nvSpPr>
      <xdr:spPr>
        <a:xfrm>
          <a:off x="5634878" y="1868020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147917</xdr:colOff>
      <xdr:row>11</xdr:row>
      <xdr:rowOff>69476</xdr:rowOff>
    </xdr:from>
    <xdr:to>
      <xdr:col>6</xdr:col>
      <xdr:colOff>383241</xdr:colOff>
      <xdr:row>12</xdr:row>
      <xdr:rowOff>91887</xdr:rowOff>
    </xdr:to>
    <xdr:sp macro="" textlink="">
      <xdr:nvSpPr>
        <xdr:cNvPr id="147" name="Flecha derecha 146"/>
        <xdr:cNvSpPr/>
      </xdr:nvSpPr>
      <xdr:spPr>
        <a:xfrm>
          <a:off x="3815042" y="1841126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9</xdr:col>
      <xdr:colOff>112057</xdr:colOff>
      <xdr:row>10</xdr:row>
      <xdr:rowOff>78442</xdr:rowOff>
    </xdr:from>
    <xdr:to>
      <xdr:col>10</xdr:col>
      <xdr:colOff>537880</xdr:colOff>
      <xdr:row>13</xdr:row>
      <xdr:rowOff>145678</xdr:rowOff>
    </xdr:to>
    <xdr:sp macro="" textlink="">
      <xdr:nvSpPr>
        <xdr:cNvPr id="148" name="Rectángulo 147"/>
        <xdr:cNvSpPr/>
      </xdr:nvSpPr>
      <xdr:spPr>
        <a:xfrm>
          <a:off x="6065182" y="1659592"/>
          <a:ext cx="1187823" cy="63873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Almacenamient</a:t>
          </a:r>
          <a:r>
            <a:rPr lang="es-CO" sz="1100" b="0" baseline="0"/>
            <a:t>o de materias primas</a:t>
          </a:r>
          <a:endParaRPr lang="es-CO" sz="1100" b="0"/>
        </a:p>
      </xdr:txBody>
    </xdr:sp>
    <xdr:clientData/>
  </xdr:twoCellAnchor>
  <xdr:twoCellAnchor>
    <xdr:from>
      <xdr:col>2</xdr:col>
      <xdr:colOff>89647</xdr:colOff>
      <xdr:row>15</xdr:row>
      <xdr:rowOff>78441</xdr:rowOff>
    </xdr:from>
    <xdr:to>
      <xdr:col>3</xdr:col>
      <xdr:colOff>515470</xdr:colOff>
      <xdr:row>18</xdr:row>
      <xdr:rowOff>56030</xdr:rowOff>
    </xdr:to>
    <xdr:sp macro="" textlink="">
      <xdr:nvSpPr>
        <xdr:cNvPr id="149" name="Rectángulo 148"/>
        <xdr:cNvSpPr/>
      </xdr:nvSpPr>
      <xdr:spPr>
        <a:xfrm>
          <a:off x="575422" y="2612091"/>
          <a:ext cx="1321173" cy="54908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FORMULACION</a:t>
          </a:r>
          <a:r>
            <a:rPr lang="es-CO" sz="1100" b="1" baseline="0"/>
            <a:t> Y PESAJE</a:t>
          </a:r>
          <a:endParaRPr lang="es-CO" sz="1100" b="1"/>
        </a:p>
      </xdr:txBody>
    </xdr:sp>
    <xdr:clientData/>
  </xdr:twoCellAnchor>
  <xdr:twoCellAnchor>
    <xdr:from>
      <xdr:col>2</xdr:col>
      <xdr:colOff>526677</xdr:colOff>
      <xdr:row>13</xdr:row>
      <xdr:rowOff>145676</xdr:rowOff>
    </xdr:from>
    <xdr:to>
      <xdr:col>3</xdr:col>
      <xdr:colOff>11206</xdr:colOff>
      <xdr:row>15</xdr:row>
      <xdr:rowOff>44823</xdr:rowOff>
    </xdr:to>
    <xdr:sp macro="" textlink="">
      <xdr:nvSpPr>
        <xdr:cNvPr id="150" name="Flecha abajo 149"/>
        <xdr:cNvSpPr/>
      </xdr:nvSpPr>
      <xdr:spPr>
        <a:xfrm>
          <a:off x="1012452" y="2298326"/>
          <a:ext cx="379879" cy="280147"/>
        </a:xfrm>
        <a:prstGeom prst="down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4</xdr:col>
      <xdr:colOff>280147</xdr:colOff>
      <xdr:row>15</xdr:row>
      <xdr:rowOff>112059</xdr:rowOff>
    </xdr:from>
    <xdr:to>
      <xdr:col>5</xdr:col>
      <xdr:colOff>705970</xdr:colOff>
      <xdr:row>18</xdr:row>
      <xdr:rowOff>89648</xdr:rowOff>
    </xdr:to>
    <xdr:sp macro="" textlink="">
      <xdr:nvSpPr>
        <xdr:cNvPr id="151" name="Rectángulo 150"/>
        <xdr:cNvSpPr/>
      </xdr:nvSpPr>
      <xdr:spPr>
        <a:xfrm>
          <a:off x="2423272" y="2645709"/>
          <a:ext cx="1187823" cy="54908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Energia</a:t>
          </a:r>
          <a:r>
            <a:rPr lang="es-CO" sz="1100" b="0" baseline="0"/>
            <a:t> electrica</a:t>
          </a:r>
          <a:endParaRPr lang="es-CO" sz="1100" b="0"/>
        </a:p>
      </xdr:txBody>
    </xdr:sp>
    <xdr:clientData/>
  </xdr:twoCellAnchor>
  <xdr:twoCellAnchor>
    <xdr:from>
      <xdr:col>6</xdr:col>
      <xdr:colOff>560294</xdr:colOff>
      <xdr:row>15</xdr:row>
      <xdr:rowOff>134470</xdr:rowOff>
    </xdr:from>
    <xdr:to>
      <xdr:col>8</xdr:col>
      <xdr:colOff>224117</xdr:colOff>
      <xdr:row>18</xdr:row>
      <xdr:rowOff>112059</xdr:rowOff>
    </xdr:to>
    <xdr:sp macro="" textlink="">
      <xdr:nvSpPr>
        <xdr:cNvPr id="152" name="Rectángulo 151"/>
        <xdr:cNvSpPr/>
      </xdr:nvSpPr>
      <xdr:spPr>
        <a:xfrm>
          <a:off x="4227419" y="2668120"/>
          <a:ext cx="1187823" cy="54908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Uso en</a:t>
          </a:r>
          <a:r>
            <a:rPr lang="es-CO" sz="1100" b="0" baseline="0"/>
            <a:t> basculas y balanzas</a:t>
          </a:r>
          <a:endParaRPr lang="es-CO" sz="1100" b="0"/>
        </a:p>
      </xdr:txBody>
    </xdr:sp>
    <xdr:clientData/>
  </xdr:twoCellAnchor>
  <xdr:twoCellAnchor>
    <xdr:from>
      <xdr:col>9</xdr:col>
      <xdr:colOff>145683</xdr:colOff>
      <xdr:row>15</xdr:row>
      <xdr:rowOff>134466</xdr:rowOff>
    </xdr:from>
    <xdr:to>
      <xdr:col>10</xdr:col>
      <xdr:colOff>571506</xdr:colOff>
      <xdr:row>18</xdr:row>
      <xdr:rowOff>112055</xdr:rowOff>
    </xdr:to>
    <xdr:sp macro="" textlink="">
      <xdr:nvSpPr>
        <xdr:cNvPr id="153" name="Rectángulo 152"/>
        <xdr:cNvSpPr/>
      </xdr:nvSpPr>
      <xdr:spPr>
        <a:xfrm>
          <a:off x="6098808" y="2668116"/>
          <a:ext cx="1187823" cy="54908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Alistamiento</a:t>
          </a:r>
          <a:r>
            <a:rPr lang="es-CO" sz="1100" b="0" baseline="0"/>
            <a:t> de materias primas</a:t>
          </a:r>
          <a:endParaRPr lang="es-CO" sz="1100" b="0"/>
        </a:p>
      </xdr:txBody>
    </xdr:sp>
    <xdr:clientData/>
  </xdr:twoCellAnchor>
  <xdr:twoCellAnchor>
    <xdr:from>
      <xdr:col>6</xdr:col>
      <xdr:colOff>123265</xdr:colOff>
      <xdr:row>16</xdr:row>
      <xdr:rowOff>78441</xdr:rowOff>
    </xdr:from>
    <xdr:to>
      <xdr:col>6</xdr:col>
      <xdr:colOff>358589</xdr:colOff>
      <xdr:row>17</xdr:row>
      <xdr:rowOff>100852</xdr:rowOff>
    </xdr:to>
    <xdr:sp macro="" textlink="">
      <xdr:nvSpPr>
        <xdr:cNvPr id="154" name="Flecha derecha 153"/>
        <xdr:cNvSpPr/>
      </xdr:nvSpPr>
      <xdr:spPr>
        <a:xfrm>
          <a:off x="3790390" y="2802591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459441</xdr:colOff>
      <xdr:row>16</xdr:row>
      <xdr:rowOff>145676</xdr:rowOff>
    </xdr:from>
    <xdr:to>
      <xdr:col>8</xdr:col>
      <xdr:colOff>694765</xdr:colOff>
      <xdr:row>17</xdr:row>
      <xdr:rowOff>168087</xdr:rowOff>
    </xdr:to>
    <xdr:sp macro="" textlink="">
      <xdr:nvSpPr>
        <xdr:cNvPr id="155" name="Flecha derecha 154"/>
        <xdr:cNvSpPr/>
      </xdr:nvSpPr>
      <xdr:spPr>
        <a:xfrm>
          <a:off x="5650566" y="2869826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2</xdr:col>
      <xdr:colOff>112059</xdr:colOff>
      <xdr:row>31</xdr:row>
      <xdr:rowOff>1</xdr:rowOff>
    </xdr:from>
    <xdr:to>
      <xdr:col>3</xdr:col>
      <xdr:colOff>537882</xdr:colOff>
      <xdr:row>33</xdr:row>
      <xdr:rowOff>168090</xdr:rowOff>
    </xdr:to>
    <xdr:sp macro="" textlink="">
      <xdr:nvSpPr>
        <xdr:cNvPr id="156" name="Rectángulo 155"/>
        <xdr:cNvSpPr/>
      </xdr:nvSpPr>
      <xdr:spPr>
        <a:xfrm>
          <a:off x="597834" y="5581651"/>
          <a:ext cx="1321173" cy="54908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MOLIENDA</a:t>
          </a:r>
        </a:p>
      </xdr:txBody>
    </xdr:sp>
    <xdr:clientData/>
  </xdr:twoCellAnchor>
  <xdr:twoCellAnchor>
    <xdr:from>
      <xdr:col>2</xdr:col>
      <xdr:colOff>522194</xdr:colOff>
      <xdr:row>18</xdr:row>
      <xdr:rowOff>85165</xdr:rowOff>
    </xdr:from>
    <xdr:to>
      <xdr:col>3</xdr:col>
      <xdr:colOff>6723</xdr:colOff>
      <xdr:row>19</xdr:row>
      <xdr:rowOff>174812</xdr:rowOff>
    </xdr:to>
    <xdr:sp macro="" textlink="">
      <xdr:nvSpPr>
        <xdr:cNvPr id="157" name="Flecha abajo 156"/>
        <xdr:cNvSpPr/>
      </xdr:nvSpPr>
      <xdr:spPr>
        <a:xfrm>
          <a:off x="1007969" y="3190315"/>
          <a:ext cx="379879" cy="280147"/>
        </a:xfrm>
        <a:prstGeom prst="down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4</xdr:col>
      <xdr:colOff>268941</xdr:colOff>
      <xdr:row>20</xdr:row>
      <xdr:rowOff>33618</xdr:rowOff>
    </xdr:from>
    <xdr:to>
      <xdr:col>5</xdr:col>
      <xdr:colOff>694764</xdr:colOff>
      <xdr:row>23</xdr:row>
      <xdr:rowOff>11207</xdr:rowOff>
    </xdr:to>
    <xdr:sp macro="" textlink="">
      <xdr:nvSpPr>
        <xdr:cNvPr id="158" name="Rectángulo 157"/>
        <xdr:cNvSpPr/>
      </xdr:nvSpPr>
      <xdr:spPr>
        <a:xfrm>
          <a:off x="2412066" y="3519768"/>
          <a:ext cx="1187823" cy="54908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Energia</a:t>
          </a:r>
          <a:r>
            <a:rPr lang="es-CO" sz="1100" b="0" baseline="0"/>
            <a:t> electrica</a:t>
          </a:r>
          <a:endParaRPr lang="es-CO" sz="1100" b="0"/>
        </a:p>
      </xdr:txBody>
    </xdr:sp>
    <xdr:clientData/>
  </xdr:twoCellAnchor>
  <xdr:twoCellAnchor>
    <xdr:from>
      <xdr:col>6</xdr:col>
      <xdr:colOff>578224</xdr:colOff>
      <xdr:row>30</xdr:row>
      <xdr:rowOff>56029</xdr:rowOff>
    </xdr:from>
    <xdr:to>
      <xdr:col>8</xdr:col>
      <xdr:colOff>242047</xdr:colOff>
      <xdr:row>33</xdr:row>
      <xdr:rowOff>96371</xdr:rowOff>
    </xdr:to>
    <xdr:sp macro="" textlink="">
      <xdr:nvSpPr>
        <xdr:cNvPr id="159" name="Rectángulo 158"/>
        <xdr:cNvSpPr/>
      </xdr:nvSpPr>
      <xdr:spPr>
        <a:xfrm>
          <a:off x="4245349" y="5447179"/>
          <a:ext cx="1187823" cy="611842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Fuerza</a:t>
          </a:r>
          <a:r>
            <a:rPr lang="es-CO" sz="1100" b="0" baseline="0"/>
            <a:t> motriz para molienda de materia prima</a:t>
          </a:r>
          <a:endParaRPr lang="es-CO" sz="1100" b="0"/>
        </a:p>
      </xdr:txBody>
    </xdr:sp>
    <xdr:clientData/>
  </xdr:twoCellAnchor>
  <xdr:twoCellAnchor>
    <xdr:from>
      <xdr:col>9</xdr:col>
      <xdr:colOff>170329</xdr:colOff>
      <xdr:row>30</xdr:row>
      <xdr:rowOff>33619</xdr:rowOff>
    </xdr:from>
    <xdr:to>
      <xdr:col>10</xdr:col>
      <xdr:colOff>596152</xdr:colOff>
      <xdr:row>33</xdr:row>
      <xdr:rowOff>69479</xdr:rowOff>
    </xdr:to>
    <xdr:sp macro="" textlink="">
      <xdr:nvSpPr>
        <xdr:cNvPr id="160" name="Rectángulo 159"/>
        <xdr:cNvSpPr/>
      </xdr:nvSpPr>
      <xdr:spPr>
        <a:xfrm>
          <a:off x="6123454" y="5424769"/>
          <a:ext cx="1187823" cy="60736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Materia</a:t>
          </a:r>
          <a:r>
            <a:rPr lang="es-CO" sz="1100" b="0" baseline="0"/>
            <a:t> prima molida y mezclada</a:t>
          </a:r>
          <a:endParaRPr lang="es-CO" sz="1100" b="0"/>
        </a:p>
      </xdr:txBody>
    </xdr:sp>
    <xdr:clientData/>
  </xdr:twoCellAnchor>
  <xdr:twoCellAnchor>
    <xdr:from>
      <xdr:col>3</xdr:col>
      <xdr:colOff>661147</xdr:colOff>
      <xdr:row>20</xdr:row>
      <xdr:rowOff>179294</xdr:rowOff>
    </xdr:from>
    <xdr:to>
      <xdr:col>4</xdr:col>
      <xdr:colOff>134471</xdr:colOff>
      <xdr:row>22</xdr:row>
      <xdr:rowOff>11205</xdr:rowOff>
    </xdr:to>
    <xdr:sp macro="" textlink="">
      <xdr:nvSpPr>
        <xdr:cNvPr id="161" name="Flecha derecha 160"/>
        <xdr:cNvSpPr/>
      </xdr:nvSpPr>
      <xdr:spPr>
        <a:xfrm>
          <a:off x="2042272" y="3665444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118783</xdr:colOff>
      <xdr:row>21</xdr:row>
      <xdr:rowOff>29135</xdr:rowOff>
    </xdr:from>
    <xdr:to>
      <xdr:col>6</xdr:col>
      <xdr:colOff>354107</xdr:colOff>
      <xdr:row>22</xdr:row>
      <xdr:rowOff>51546</xdr:rowOff>
    </xdr:to>
    <xdr:sp macro="" textlink="">
      <xdr:nvSpPr>
        <xdr:cNvPr id="162" name="Flecha derecha 161"/>
        <xdr:cNvSpPr/>
      </xdr:nvSpPr>
      <xdr:spPr>
        <a:xfrm>
          <a:off x="3785908" y="3705785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461683</xdr:colOff>
      <xdr:row>21</xdr:row>
      <xdr:rowOff>35858</xdr:rowOff>
    </xdr:from>
    <xdr:to>
      <xdr:col>8</xdr:col>
      <xdr:colOff>697007</xdr:colOff>
      <xdr:row>22</xdr:row>
      <xdr:rowOff>58269</xdr:rowOff>
    </xdr:to>
    <xdr:sp macro="" textlink="">
      <xdr:nvSpPr>
        <xdr:cNvPr id="163" name="Flecha derecha 162"/>
        <xdr:cNvSpPr/>
      </xdr:nvSpPr>
      <xdr:spPr>
        <a:xfrm>
          <a:off x="5652808" y="3712508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2</xdr:col>
      <xdr:colOff>100853</xdr:colOff>
      <xdr:row>25</xdr:row>
      <xdr:rowOff>123264</xdr:rowOff>
    </xdr:from>
    <xdr:to>
      <xdr:col>3</xdr:col>
      <xdr:colOff>526676</xdr:colOff>
      <xdr:row>28</xdr:row>
      <xdr:rowOff>100853</xdr:rowOff>
    </xdr:to>
    <xdr:sp macro="" textlink="">
      <xdr:nvSpPr>
        <xdr:cNvPr id="164" name="Rectángulo 163"/>
        <xdr:cNvSpPr/>
      </xdr:nvSpPr>
      <xdr:spPr>
        <a:xfrm>
          <a:off x="586628" y="4561914"/>
          <a:ext cx="1321173" cy="54908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ELABORACIÓN</a:t>
          </a:r>
          <a:r>
            <a:rPr lang="es-CO" sz="1100" b="1" baseline="0"/>
            <a:t> </a:t>
          </a:r>
          <a:r>
            <a:rPr lang="es-CO" sz="1100" b="1"/>
            <a:t>DRESSING DOG</a:t>
          </a:r>
        </a:p>
      </xdr:txBody>
    </xdr:sp>
    <xdr:clientData/>
  </xdr:twoCellAnchor>
  <xdr:twoCellAnchor>
    <xdr:from>
      <xdr:col>2</xdr:col>
      <xdr:colOff>537883</xdr:colOff>
      <xdr:row>24</xdr:row>
      <xdr:rowOff>11205</xdr:rowOff>
    </xdr:from>
    <xdr:to>
      <xdr:col>3</xdr:col>
      <xdr:colOff>22412</xdr:colOff>
      <xdr:row>25</xdr:row>
      <xdr:rowOff>100852</xdr:rowOff>
    </xdr:to>
    <xdr:sp macro="" textlink="">
      <xdr:nvSpPr>
        <xdr:cNvPr id="165" name="Flecha abajo 164"/>
        <xdr:cNvSpPr/>
      </xdr:nvSpPr>
      <xdr:spPr>
        <a:xfrm>
          <a:off x="1023658" y="4259355"/>
          <a:ext cx="379879" cy="280147"/>
        </a:xfrm>
        <a:prstGeom prst="down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4</xdr:col>
      <xdr:colOff>257735</xdr:colOff>
      <xdr:row>25</xdr:row>
      <xdr:rowOff>67235</xdr:rowOff>
    </xdr:from>
    <xdr:to>
      <xdr:col>5</xdr:col>
      <xdr:colOff>683558</xdr:colOff>
      <xdr:row>28</xdr:row>
      <xdr:rowOff>44824</xdr:rowOff>
    </xdr:to>
    <xdr:sp macro="" textlink="">
      <xdr:nvSpPr>
        <xdr:cNvPr id="166" name="Rectángulo 165"/>
        <xdr:cNvSpPr/>
      </xdr:nvSpPr>
      <xdr:spPr>
        <a:xfrm>
          <a:off x="2400860" y="4505885"/>
          <a:ext cx="1187823" cy="54908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Energia</a:t>
          </a:r>
          <a:r>
            <a:rPr lang="es-CO" sz="1100" b="0" baseline="0"/>
            <a:t> electrica</a:t>
          </a:r>
          <a:endParaRPr lang="es-CO" sz="1100" b="0"/>
        </a:p>
      </xdr:txBody>
    </xdr:sp>
    <xdr:clientData/>
  </xdr:twoCellAnchor>
  <xdr:twoCellAnchor>
    <xdr:from>
      <xdr:col>3</xdr:col>
      <xdr:colOff>661147</xdr:colOff>
      <xdr:row>31</xdr:row>
      <xdr:rowOff>145676</xdr:rowOff>
    </xdr:from>
    <xdr:to>
      <xdr:col>4</xdr:col>
      <xdr:colOff>134471</xdr:colOff>
      <xdr:row>32</xdr:row>
      <xdr:rowOff>168087</xdr:rowOff>
    </xdr:to>
    <xdr:sp macro="" textlink="">
      <xdr:nvSpPr>
        <xdr:cNvPr id="167" name="Flecha derecha 166"/>
        <xdr:cNvSpPr/>
      </xdr:nvSpPr>
      <xdr:spPr>
        <a:xfrm>
          <a:off x="2042272" y="5727326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107577</xdr:colOff>
      <xdr:row>26</xdr:row>
      <xdr:rowOff>17930</xdr:rowOff>
    </xdr:from>
    <xdr:to>
      <xdr:col>6</xdr:col>
      <xdr:colOff>342901</xdr:colOff>
      <xdr:row>27</xdr:row>
      <xdr:rowOff>40341</xdr:rowOff>
    </xdr:to>
    <xdr:sp macro="" textlink="">
      <xdr:nvSpPr>
        <xdr:cNvPr id="168" name="Flecha derecha 167"/>
        <xdr:cNvSpPr/>
      </xdr:nvSpPr>
      <xdr:spPr>
        <a:xfrm>
          <a:off x="3774702" y="4647080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685799</xdr:colOff>
      <xdr:row>26</xdr:row>
      <xdr:rowOff>47064</xdr:rowOff>
    </xdr:from>
    <xdr:to>
      <xdr:col>4</xdr:col>
      <xdr:colOff>159123</xdr:colOff>
      <xdr:row>27</xdr:row>
      <xdr:rowOff>69475</xdr:rowOff>
    </xdr:to>
    <xdr:sp macro="" textlink="">
      <xdr:nvSpPr>
        <xdr:cNvPr id="169" name="Flecha derecha 168"/>
        <xdr:cNvSpPr/>
      </xdr:nvSpPr>
      <xdr:spPr>
        <a:xfrm>
          <a:off x="2066924" y="4676214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571500</xdr:colOff>
      <xdr:row>24</xdr:row>
      <xdr:rowOff>67233</xdr:rowOff>
    </xdr:from>
    <xdr:to>
      <xdr:col>8</xdr:col>
      <xdr:colOff>235323</xdr:colOff>
      <xdr:row>28</xdr:row>
      <xdr:rowOff>123264</xdr:rowOff>
    </xdr:to>
    <xdr:sp macro="" textlink="">
      <xdr:nvSpPr>
        <xdr:cNvPr id="170" name="Rectángulo 169"/>
        <xdr:cNvSpPr/>
      </xdr:nvSpPr>
      <xdr:spPr>
        <a:xfrm>
          <a:off x="4238625" y="4315383"/>
          <a:ext cx="1187823" cy="818031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Fuerza</a:t>
          </a:r>
          <a:r>
            <a:rPr lang="es-CO" sz="1100" b="0" baseline="0"/>
            <a:t> motriz para equipo Marmita y bombas</a:t>
          </a:r>
          <a:endParaRPr lang="es-CO" sz="1100" b="0"/>
        </a:p>
      </xdr:txBody>
    </xdr:sp>
    <xdr:clientData/>
  </xdr:twoCellAnchor>
  <xdr:twoCellAnchor>
    <xdr:from>
      <xdr:col>8</xdr:col>
      <xdr:colOff>448236</xdr:colOff>
      <xdr:row>26</xdr:row>
      <xdr:rowOff>33618</xdr:rowOff>
    </xdr:from>
    <xdr:to>
      <xdr:col>8</xdr:col>
      <xdr:colOff>683560</xdr:colOff>
      <xdr:row>27</xdr:row>
      <xdr:rowOff>56029</xdr:rowOff>
    </xdr:to>
    <xdr:sp macro="" textlink="">
      <xdr:nvSpPr>
        <xdr:cNvPr id="171" name="Flecha derecha 170"/>
        <xdr:cNvSpPr/>
      </xdr:nvSpPr>
      <xdr:spPr>
        <a:xfrm>
          <a:off x="5639361" y="4662768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9</xdr:col>
      <xdr:colOff>145676</xdr:colOff>
      <xdr:row>24</xdr:row>
      <xdr:rowOff>179294</xdr:rowOff>
    </xdr:from>
    <xdr:to>
      <xdr:col>10</xdr:col>
      <xdr:colOff>571499</xdr:colOff>
      <xdr:row>28</xdr:row>
      <xdr:rowOff>24654</xdr:rowOff>
    </xdr:to>
    <xdr:sp macro="" textlink="">
      <xdr:nvSpPr>
        <xdr:cNvPr id="172" name="Rectángulo 171"/>
        <xdr:cNvSpPr/>
      </xdr:nvSpPr>
      <xdr:spPr>
        <a:xfrm>
          <a:off x="6098801" y="4427444"/>
          <a:ext cx="1187823" cy="60736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Materia prim</a:t>
          </a:r>
          <a:r>
            <a:rPr lang="es-CO" sz="1100" b="0" baseline="0"/>
            <a:t>a dressing</a:t>
          </a:r>
          <a:endParaRPr lang="es-CO" sz="1100" b="0"/>
        </a:p>
      </xdr:txBody>
    </xdr:sp>
    <xdr:clientData/>
  </xdr:twoCellAnchor>
  <xdr:twoCellAnchor>
    <xdr:from>
      <xdr:col>2</xdr:col>
      <xdr:colOff>100853</xdr:colOff>
      <xdr:row>20</xdr:row>
      <xdr:rowOff>22413</xdr:rowOff>
    </xdr:from>
    <xdr:to>
      <xdr:col>3</xdr:col>
      <xdr:colOff>526676</xdr:colOff>
      <xdr:row>23</xdr:row>
      <xdr:rowOff>168090</xdr:rowOff>
    </xdr:to>
    <xdr:sp macro="" textlink="">
      <xdr:nvSpPr>
        <xdr:cNvPr id="173" name="Rectángulo 172"/>
        <xdr:cNvSpPr/>
      </xdr:nvSpPr>
      <xdr:spPr>
        <a:xfrm>
          <a:off x="586628" y="3508563"/>
          <a:ext cx="1321173" cy="71717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ELABORACIÓN</a:t>
          </a:r>
          <a:r>
            <a:rPr lang="es-CO" sz="1100" b="1" baseline="0"/>
            <a:t> DE NUCLEO PREMEZCLAS</a:t>
          </a:r>
          <a:endParaRPr lang="es-CO" sz="1100" b="1"/>
        </a:p>
      </xdr:txBody>
    </xdr:sp>
    <xdr:clientData/>
  </xdr:twoCellAnchor>
  <xdr:twoCellAnchor>
    <xdr:from>
      <xdr:col>2</xdr:col>
      <xdr:colOff>549089</xdr:colOff>
      <xdr:row>29</xdr:row>
      <xdr:rowOff>0</xdr:rowOff>
    </xdr:from>
    <xdr:to>
      <xdr:col>3</xdr:col>
      <xdr:colOff>33618</xdr:colOff>
      <xdr:row>30</xdr:row>
      <xdr:rowOff>89647</xdr:rowOff>
    </xdr:to>
    <xdr:sp macro="" textlink="">
      <xdr:nvSpPr>
        <xdr:cNvPr id="174" name="Flecha abajo 173"/>
        <xdr:cNvSpPr/>
      </xdr:nvSpPr>
      <xdr:spPr>
        <a:xfrm>
          <a:off x="1034864" y="5200650"/>
          <a:ext cx="379879" cy="280147"/>
        </a:xfrm>
        <a:prstGeom prst="down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701487</xdr:colOff>
      <xdr:row>36</xdr:row>
      <xdr:rowOff>6723</xdr:rowOff>
    </xdr:from>
    <xdr:to>
      <xdr:col>4</xdr:col>
      <xdr:colOff>174811</xdr:colOff>
      <xdr:row>37</xdr:row>
      <xdr:rowOff>29134</xdr:rowOff>
    </xdr:to>
    <xdr:sp macro="" textlink="">
      <xdr:nvSpPr>
        <xdr:cNvPr id="175" name="Flecha derecha 174"/>
        <xdr:cNvSpPr/>
      </xdr:nvSpPr>
      <xdr:spPr>
        <a:xfrm>
          <a:off x="2082612" y="6540873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484093</xdr:colOff>
      <xdr:row>30</xdr:row>
      <xdr:rowOff>181537</xdr:rowOff>
    </xdr:from>
    <xdr:to>
      <xdr:col>8</xdr:col>
      <xdr:colOff>719417</xdr:colOff>
      <xdr:row>32</xdr:row>
      <xdr:rowOff>13448</xdr:rowOff>
    </xdr:to>
    <xdr:sp macro="" textlink="">
      <xdr:nvSpPr>
        <xdr:cNvPr id="176" name="Flecha derecha 175"/>
        <xdr:cNvSpPr/>
      </xdr:nvSpPr>
      <xdr:spPr>
        <a:xfrm>
          <a:off x="5675218" y="5572687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87406</xdr:colOff>
      <xdr:row>31</xdr:row>
      <xdr:rowOff>42583</xdr:rowOff>
    </xdr:from>
    <xdr:to>
      <xdr:col>6</xdr:col>
      <xdr:colOff>322730</xdr:colOff>
      <xdr:row>32</xdr:row>
      <xdr:rowOff>64994</xdr:rowOff>
    </xdr:to>
    <xdr:sp macro="" textlink="">
      <xdr:nvSpPr>
        <xdr:cNvPr id="177" name="Flecha derecha 176"/>
        <xdr:cNvSpPr/>
      </xdr:nvSpPr>
      <xdr:spPr>
        <a:xfrm>
          <a:off x="3754531" y="5624233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2</xdr:col>
      <xdr:colOff>560295</xdr:colOff>
      <xdr:row>34</xdr:row>
      <xdr:rowOff>33617</xdr:rowOff>
    </xdr:from>
    <xdr:to>
      <xdr:col>3</xdr:col>
      <xdr:colOff>44824</xdr:colOff>
      <xdr:row>35</xdr:row>
      <xdr:rowOff>123264</xdr:rowOff>
    </xdr:to>
    <xdr:sp macro="" textlink="">
      <xdr:nvSpPr>
        <xdr:cNvPr id="178" name="Flecha abajo 177"/>
        <xdr:cNvSpPr/>
      </xdr:nvSpPr>
      <xdr:spPr>
        <a:xfrm>
          <a:off x="1046070" y="6186767"/>
          <a:ext cx="379879" cy="280147"/>
        </a:xfrm>
        <a:prstGeom prst="down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582705</xdr:colOff>
      <xdr:row>19</xdr:row>
      <xdr:rowOff>145677</xdr:rowOff>
    </xdr:from>
    <xdr:to>
      <xdr:col>8</xdr:col>
      <xdr:colOff>246528</xdr:colOff>
      <xdr:row>23</xdr:row>
      <xdr:rowOff>91889</xdr:rowOff>
    </xdr:to>
    <xdr:sp macro="" textlink="">
      <xdr:nvSpPr>
        <xdr:cNvPr id="179" name="Rectángulo 178"/>
        <xdr:cNvSpPr/>
      </xdr:nvSpPr>
      <xdr:spPr>
        <a:xfrm>
          <a:off x="4249830" y="3441327"/>
          <a:ext cx="1187823" cy="708212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Fuerza</a:t>
          </a:r>
          <a:r>
            <a:rPr lang="es-C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motriz para mezcladora</a:t>
          </a:r>
          <a:endParaRPr lang="es-CO">
            <a:effectLst/>
          </a:endParaRPr>
        </a:p>
      </xdr:txBody>
    </xdr:sp>
    <xdr:clientData/>
  </xdr:twoCellAnchor>
  <xdr:twoCellAnchor>
    <xdr:from>
      <xdr:col>9</xdr:col>
      <xdr:colOff>145677</xdr:colOff>
      <xdr:row>20</xdr:row>
      <xdr:rowOff>78440</xdr:rowOff>
    </xdr:from>
    <xdr:to>
      <xdr:col>10</xdr:col>
      <xdr:colOff>571500</xdr:colOff>
      <xdr:row>23</xdr:row>
      <xdr:rowOff>114300</xdr:rowOff>
    </xdr:to>
    <xdr:sp macro="" textlink="">
      <xdr:nvSpPr>
        <xdr:cNvPr id="180" name="Rectángulo 179"/>
        <xdr:cNvSpPr/>
      </xdr:nvSpPr>
      <xdr:spPr>
        <a:xfrm>
          <a:off x="6098802" y="3564590"/>
          <a:ext cx="1187823" cy="60736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Premezclas para</a:t>
          </a:r>
          <a:r>
            <a:rPr lang="es-CO" sz="1100" b="0" baseline="0"/>
            <a:t> dosificación</a:t>
          </a:r>
          <a:endParaRPr lang="es-CO" sz="1100" b="0"/>
        </a:p>
      </xdr:txBody>
    </xdr:sp>
    <xdr:clientData/>
  </xdr:twoCellAnchor>
  <xdr:twoCellAnchor>
    <xdr:from>
      <xdr:col>4</xdr:col>
      <xdr:colOff>253253</xdr:colOff>
      <xdr:row>30</xdr:row>
      <xdr:rowOff>107576</xdr:rowOff>
    </xdr:from>
    <xdr:to>
      <xdr:col>5</xdr:col>
      <xdr:colOff>679076</xdr:colOff>
      <xdr:row>33</xdr:row>
      <xdr:rowOff>143436</xdr:rowOff>
    </xdr:to>
    <xdr:sp macro="" textlink="">
      <xdr:nvSpPr>
        <xdr:cNvPr id="181" name="Rectángulo 180"/>
        <xdr:cNvSpPr/>
      </xdr:nvSpPr>
      <xdr:spPr>
        <a:xfrm>
          <a:off x="2396378" y="5498726"/>
          <a:ext cx="1187823" cy="60736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Energia Electrica</a:t>
          </a:r>
        </a:p>
      </xdr:txBody>
    </xdr:sp>
    <xdr:clientData/>
  </xdr:twoCellAnchor>
  <xdr:twoCellAnchor>
    <xdr:from>
      <xdr:col>2</xdr:col>
      <xdr:colOff>112059</xdr:colOff>
      <xdr:row>35</xdr:row>
      <xdr:rowOff>179294</xdr:rowOff>
    </xdr:from>
    <xdr:to>
      <xdr:col>3</xdr:col>
      <xdr:colOff>537882</xdr:colOff>
      <xdr:row>40</xdr:row>
      <xdr:rowOff>56030</xdr:rowOff>
    </xdr:to>
    <xdr:sp macro="" textlink="">
      <xdr:nvSpPr>
        <xdr:cNvPr id="182" name="Rectángulo 181"/>
        <xdr:cNvSpPr/>
      </xdr:nvSpPr>
      <xdr:spPr>
        <a:xfrm>
          <a:off x="597834" y="6522944"/>
          <a:ext cx="1321173" cy="82923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EXTRUSIÓN</a:t>
          </a:r>
        </a:p>
      </xdr:txBody>
    </xdr:sp>
    <xdr:clientData/>
  </xdr:twoCellAnchor>
  <xdr:twoCellAnchor>
    <xdr:from>
      <xdr:col>2</xdr:col>
      <xdr:colOff>107577</xdr:colOff>
      <xdr:row>42</xdr:row>
      <xdr:rowOff>118783</xdr:rowOff>
    </xdr:from>
    <xdr:to>
      <xdr:col>3</xdr:col>
      <xdr:colOff>533400</xdr:colOff>
      <xdr:row>45</xdr:row>
      <xdr:rowOff>112060</xdr:rowOff>
    </xdr:to>
    <xdr:sp macro="" textlink="">
      <xdr:nvSpPr>
        <xdr:cNvPr id="183" name="Rectángulo 182"/>
        <xdr:cNvSpPr/>
      </xdr:nvSpPr>
      <xdr:spPr>
        <a:xfrm>
          <a:off x="593352" y="7795933"/>
          <a:ext cx="1321173" cy="56477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SECADO-ENFRIADO</a:t>
          </a:r>
        </a:p>
      </xdr:txBody>
    </xdr:sp>
    <xdr:clientData/>
  </xdr:twoCellAnchor>
  <xdr:twoCellAnchor>
    <xdr:from>
      <xdr:col>3</xdr:col>
      <xdr:colOff>717176</xdr:colOff>
      <xdr:row>38</xdr:row>
      <xdr:rowOff>156882</xdr:rowOff>
    </xdr:from>
    <xdr:to>
      <xdr:col>4</xdr:col>
      <xdr:colOff>190500</xdr:colOff>
      <xdr:row>39</xdr:row>
      <xdr:rowOff>179293</xdr:rowOff>
    </xdr:to>
    <xdr:sp macro="" textlink="">
      <xdr:nvSpPr>
        <xdr:cNvPr id="184" name="Flecha derecha 183"/>
        <xdr:cNvSpPr/>
      </xdr:nvSpPr>
      <xdr:spPr>
        <a:xfrm>
          <a:off x="2098301" y="7072032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4</xdr:col>
      <xdr:colOff>280147</xdr:colOff>
      <xdr:row>35</xdr:row>
      <xdr:rowOff>123265</xdr:rowOff>
    </xdr:from>
    <xdr:to>
      <xdr:col>5</xdr:col>
      <xdr:colOff>705970</xdr:colOff>
      <xdr:row>37</xdr:row>
      <xdr:rowOff>67236</xdr:rowOff>
    </xdr:to>
    <xdr:sp macro="" textlink="">
      <xdr:nvSpPr>
        <xdr:cNvPr id="185" name="Rectángulo 184"/>
        <xdr:cNvSpPr/>
      </xdr:nvSpPr>
      <xdr:spPr>
        <a:xfrm>
          <a:off x="2423272" y="6466915"/>
          <a:ext cx="1187823" cy="324971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Energia Electrica</a:t>
          </a:r>
        </a:p>
      </xdr:txBody>
    </xdr:sp>
    <xdr:clientData/>
  </xdr:twoCellAnchor>
  <xdr:twoCellAnchor>
    <xdr:from>
      <xdr:col>4</xdr:col>
      <xdr:colOff>268942</xdr:colOff>
      <xdr:row>38</xdr:row>
      <xdr:rowOff>112058</xdr:rowOff>
    </xdr:from>
    <xdr:to>
      <xdr:col>5</xdr:col>
      <xdr:colOff>694765</xdr:colOff>
      <xdr:row>40</xdr:row>
      <xdr:rowOff>67235</xdr:rowOff>
    </xdr:to>
    <xdr:sp macro="" textlink="">
      <xdr:nvSpPr>
        <xdr:cNvPr id="186" name="Rectángulo 185"/>
        <xdr:cNvSpPr/>
      </xdr:nvSpPr>
      <xdr:spPr>
        <a:xfrm>
          <a:off x="2412067" y="7027208"/>
          <a:ext cx="1187823" cy="33617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Gas</a:t>
          </a:r>
          <a:r>
            <a:rPr lang="es-CO" sz="1100" b="0" baseline="0"/>
            <a:t> Natural</a:t>
          </a:r>
          <a:endParaRPr lang="es-CO" sz="1100" b="0"/>
        </a:p>
      </xdr:txBody>
    </xdr:sp>
    <xdr:clientData/>
  </xdr:twoCellAnchor>
  <xdr:twoCellAnchor>
    <xdr:from>
      <xdr:col>6</xdr:col>
      <xdr:colOff>593912</xdr:colOff>
      <xdr:row>35</xdr:row>
      <xdr:rowOff>22412</xdr:rowOff>
    </xdr:from>
    <xdr:to>
      <xdr:col>8</xdr:col>
      <xdr:colOff>257735</xdr:colOff>
      <xdr:row>37</xdr:row>
      <xdr:rowOff>123266</xdr:rowOff>
    </xdr:to>
    <xdr:sp macro="" textlink="">
      <xdr:nvSpPr>
        <xdr:cNvPr id="187" name="Rectángulo 186"/>
        <xdr:cNvSpPr/>
      </xdr:nvSpPr>
      <xdr:spPr>
        <a:xfrm>
          <a:off x="4261037" y="6366062"/>
          <a:ext cx="1187823" cy="481854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Fuerza Motriz Motores</a:t>
          </a:r>
        </a:p>
      </xdr:txBody>
    </xdr:sp>
    <xdr:clientData/>
  </xdr:twoCellAnchor>
  <xdr:twoCellAnchor>
    <xdr:from>
      <xdr:col>6</xdr:col>
      <xdr:colOff>605119</xdr:colOff>
      <xdr:row>38</xdr:row>
      <xdr:rowOff>89646</xdr:rowOff>
    </xdr:from>
    <xdr:to>
      <xdr:col>8</xdr:col>
      <xdr:colOff>268942</xdr:colOff>
      <xdr:row>40</xdr:row>
      <xdr:rowOff>156883</xdr:rowOff>
    </xdr:to>
    <xdr:sp macro="" textlink="">
      <xdr:nvSpPr>
        <xdr:cNvPr id="188" name="Rectángulo 187"/>
        <xdr:cNvSpPr/>
      </xdr:nvSpPr>
      <xdr:spPr>
        <a:xfrm>
          <a:off x="4272244" y="7004796"/>
          <a:ext cx="1187823" cy="44823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Generacion</a:t>
          </a:r>
          <a:r>
            <a:rPr lang="es-CO" sz="1100" b="0" baseline="0"/>
            <a:t> de vapor Caldera</a:t>
          </a:r>
          <a:endParaRPr lang="es-CO" sz="1100" b="0"/>
        </a:p>
      </xdr:txBody>
    </xdr:sp>
    <xdr:clientData/>
  </xdr:twoCellAnchor>
  <xdr:twoCellAnchor>
    <xdr:from>
      <xdr:col>6</xdr:col>
      <xdr:colOff>168088</xdr:colOff>
      <xdr:row>38</xdr:row>
      <xdr:rowOff>156883</xdr:rowOff>
    </xdr:from>
    <xdr:to>
      <xdr:col>6</xdr:col>
      <xdr:colOff>403412</xdr:colOff>
      <xdr:row>39</xdr:row>
      <xdr:rowOff>179294</xdr:rowOff>
    </xdr:to>
    <xdr:sp macro="" textlink="">
      <xdr:nvSpPr>
        <xdr:cNvPr id="189" name="Flecha derecha 188"/>
        <xdr:cNvSpPr/>
      </xdr:nvSpPr>
      <xdr:spPr>
        <a:xfrm>
          <a:off x="3835213" y="7072033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163606</xdr:colOff>
      <xdr:row>35</xdr:row>
      <xdr:rowOff>152400</xdr:rowOff>
    </xdr:from>
    <xdr:to>
      <xdr:col>6</xdr:col>
      <xdr:colOff>398930</xdr:colOff>
      <xdr:row>36</xdr:row>
      <xdr:rowOff>174811</xdr:rowOff>
    </xdr:to>
    <xdr:sp macro="" textlink="">
      <xdr:nvSpPr>
        <xdr:cNvPr id="190" name="Flecha derecha 189"/>
        <xdr:cNvSpPr/>
      </xdr:nvSpPr>
      <xdr:spPr>
        <a:xfrm>
          <a:off x="3830731" y="6496050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448234</xdr:colOff>
      <xdr:row>36</xdr:row>
      <xdr:rowOff>0</xdr:rowOff>
    </xdr:from>
    <xdr:to>
      <xdr:col>8</xdr:col>
      <xdr:colOff>717176</xdr:colOff>
      <xdr:row>39</xdr:row>
      <xdr:rowOff>156881</xdr:rowOff>
    </xdr:to>
    <xdr:sp macro="" textlink="">
      <xdr:nvSpPr>
        <xdr:cNvPr id="191" name="Flecha derecha 190"/>
        <xdr:cNvSpPr/>
      </xdr:nvSpPr>
      <xdr:spPr>
        <a:xfrm>
          <a:off x="5639359" y="6534150"/>
          <a:ext cx="268942" cy="72838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9</xdr:col>
      <xdr:colOff>156882</xdr:colOff>
      <xdr:row>36</xdr:row>
      <xdr:rowOff>67235</xdr:rowOff>
    </xdr:from>
    <xdr:to>
      <xdr:col>10</xdr:col>
      <xdr:colOff>582705</xdr:colOff>
      <xdr:row>39</xdr:row>
      <xdr:rowOff>103095</xdr:rowOff>
    </xdr:to>
    <xdr:sp macro="" textlink="">
      <xdr:nvSpPr>
        <xdr:cNvPr id="192" name="Rectángulo 191"/>
        <xdr:cNvSpPr/>
      </xdr:nvSpPr>
      <xdr:spPr>
        <a:xfrm>
          <a:off x="6110007" y="6601385"/>
          <a:ext cx="1187823" cy="60736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Producto extruido</a:t>
          </a:r>
        </a:p>
      </xdr:txBody>
    </xdr:sp>
    <xdr:clientData/>
  </xdr:twoCellAnchor>
  <xdr:twoCellAnchor>
    <xdr:from>
      <xdr:col>2</xdr:col>
      <xdr:colOff>560294</xdr:colOff>
      <xdr:row>40</xdr:row>
      <xdr:rowOff>123265</xdr:rowOff>
    </xdr:from>
    <xdr:to>
      <xdr:col>3</xdr:col>
      <xdr:colOff>44823</xdr:colOff>
      <xdr:row>42</xdr:row>
      <xdr:rowOff>22412</xdr:rowOff>
    </xdr:to>
    <xdr:sp macro="" textlink="">
      <xdr:nvSpPr>
        <xdr:cNvPr id="193" name="Flecha abajo 192"/>
        <xdr:cNvSpPr/>
      </xdr:nvSpPr>
      <xdr:spPr>
        <a:xfrm>
          <a:off x="1046069" y="7419415"/>
          <a:ext cx="379879" cy="280147"/>
        </a:xfrm>
        <a:prstGeom prst="down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728383</xdr:colOff>
      <xdr:row>43</xdr:row>
      <xdr:rowOff>112059</xdr:rowOff>
    </xdr:from>
    <xdr:to>
      <xdr:col>4</xdr:col>
      <xdr:colOff>201707</xdr:colOff>
      <xdr:row>44</xdr:row>
      <xdr:rowOff>134470</xdr:rowOff>
    </xdr:to>
    <xdr:sp macro="" textlink="">
      <xdr:nvSpPr>
        <xdr:cNvPr id="194" name="Flecha derecha 193"/>
        <xdr:cNvSpPr/>
      </xdr:nvSpPr>
      <xdr:spPr>
        <a:xfrm>
          <a:off x="2109508" y="7979709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4</xdr:col>
      <xdr:colOff>257736</xdr:colOff>
      <xdr:row>43</xdr:row>
      <xdr:rowOff>44824</xdr:rowOff>
    </xdr:from>
    <xdr:to>
      <xdr:col>5</xdr:col>
      <xdr:colOff>683559</xdr:colOff>
      <xdr:row>45</xdr:row>
      <xdr:rowOff>1</xdr:rowOff>
    </xdr:to>
    <xdr:sp macro="" textlink="">
      <xdr:nvSpPr>
        <xdr:cNvPr id="195" name="Rectángulo 194"/>
        <xdr:cNvSpPr/>
      </xdr:nvSpPr>
      <xdr:spPr>
        <a:xfrm>
          <a:off x="2400861" y="7912474"/>
          <a:ext cx="1187823" cy="33617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Gas</a:t>
          </a:r>
          <a:r>
            <a:rPr lang="es-CO" sz="1100" b="0" baseline="0"/>
            <a:t> Natural</a:t>
          </a:r>
          <a:endParaRPr lang="es-CO" sz="1100" b="0"/>
        </a:p>
      </xdr:txBody>
    </xdr:sp>
    <xdr:clientData/>
  </xdr:twoCellAnchor>
  <xdr:twoCellAnchor>
    <xdr:from>
      <xdr:col>6</xdr:col>
      <xdr:colOff>134471</xdr:colOff>
      <xdr:row>43</xdr:row>
      <xdr:rowOff>78441</xdr:rowOff>
    </xdr:from>
    <xdr:to>
      <xdr:col>6</xdr:col>
      <xdr:colOff>369795</xdr:colOff>
      <xdr:row>44</xdr:row>
      <xdr:rowOff>100852</xdr:rowOff>
    </xdr:to>
    <xdr:sp macro="" textlink="">
      <xdr:nvSpPr>
        <xdr:cNvPr id="196" name="Flecha derecha 195"/>
        <xdr:cNvSpPr/>
      </xdr:nvSpPr>
      <xdr:spPr>
        <a:xfrm>
          <a:off x="3801596" y="7946091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593912</xdr:colOff>
      <xdr:row>42</xdr:row>
      <xdr:rowOff>100852</xdr:rowOff>
    </xdr:from>
    <xdr:to>
      <xdr:col>8</xdr:col>
      <xdr:colOff>257735</xdr:colOff>
      <xdr:row>45</xdr:row>
      <xdr:rowOff>56031</xdr:rowOff>
    </xdr:to>
    <xdr:sp macro="" textlink="">
      <xdr:nvSpPr>
        <xdr:cNvPr id="197" name="Rectángulo 196"/>
        <xdr:cNvSpPr/>
      </xdr:nvSpPr>
      <xdr:spPr>
        <a:xfrm>
          <a:off x="4261037" y="7778002"/>
          <a:ext cx="1187823" cy="52667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Proceso</a:t>
          </a:r>
          <a:r>
            <a:rPr lang="es-CO" sz="1100" b="0" baseline="0"/>
            <a:t> de alta temperatura</a:t>
          </a:r>
          <a:endParaRPr lang="es-CO" sz="1100" b="0"/>
        </a:p>
      </xdr:txBody>
    </xdr:sp>
    <xdr:clientData/>
  </xdr:twoCellAnchor>
  <xdr:twoCellAnchor>
    <xdr:from>
      <xdr:col>8</xdr:col>
      <xdr:colOff>493060</xdr:colOff>
      <xdr:row>43</xdr:row>
      <xdr:rowOff>67236</xdr:rowOff>
    </xdr:from>
    <xdr:to>
      <xdr:col>8</xdr:col>
      <xdr:colOff>728384</xdr:colOff>
      <xdr:row>44</xdr:row>
      <xdr:rowOff>89647</xdr:rowOff>
    </xdr:to>
    <xdr:sp macro="" textlink="">
      <xdr:nvSpPr>
        <xdr:cNvPr id="198" name="Flecha derecha 197"/>
        <xdr:cNvSpPr/>
      </xdr:nvSpPr>
      <xdr:spPr>
        <a:xfrm>
          <a:off x="5684185" y="7934886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9</xdr:col>
      <xdr:colOff>201706</xdr:colOff>
      <xdr:row>42</xdr:row>
      <xdr:rowOff>67235</xdr:rowOff>
    </xdr:from>
    <xdr:to>
      <xdr:col>10</xdr:col>
      <xdr:colOff>627529</xdr:colOff>
      <xdr:row>45</xdr:row>
      <xdr:rowOff>22414</xdr:rowOff>
    </xdr:to>
    <xdr:sp macro="" textlink="">
      <xdr:nvSpPr>
        <xdr:cNvPr id="199" name="Rectángulo 198"/>
        <xdr:cNvSpPr/>
      </xdr:nvSpPr>
      <xdr:spPr>
        <a:xfrm>
          <a:off x="6154831" y="7744385"/>
          <a:ext cx="1178298" cy="52667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Producto</a:t>
          </a:r>
          <a:r>
            <a:rPr lang="es-CO" sz="1100" b="0" baseline="0"/>
            <a:t> seco</a:t>
          </a:r>
          <a:endParaRPr lang="es-CO" sz="1100" b="0"/>
        </a:p>
      </xdr:txBody>
    </xdr:sp>
    <xdr:clientData/>
  </xdr:twoCellAnchor>
  <xdr:twoCellAnchor>
    <xdr:from>
      <xdr:col>2</xdr:col>
      <xdr:colOff>134470</xdr:colOff>
      <xdr:row>47</xdr:row>
      <xdr:rowOff>156882</xdr:rowOff>
    </xdr:from>
    <xdr:to>
      <xdr:col>3</xdr:col>
      <xdr:colOff>560293</xdr:colOff>
      <xdr:row>50</xdr:row>
      <xdr:rowOff>150159</xdr:rowOff>
    </xdr:to>
    <xdr:sp macro="" textlink="">
      <xdr:nvSpPr>
        <xdr:cNvPr id="200" name="Rectángulo 199"/>
        <xdr:cNvSpPr/>
      </xdr:nvSpPr>
      <xdr:spPr>
        <a:xfrm>
          <a:off x="620245" y="8786532"/>
          <a:ext cx="1321173" cy="56477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EMPACADO</a:t>
          </a:r>
        </a:p>
      </xdr:txBody>
    </xdr:sp>
    <xdr:clientData/>
  </xdr:twoCellAnchor>
  <xdr:twoCellAnchor>
    <xdr:from>
      <xdr:col>2</xdr:col>
      <xdr:colOff>582706</xdr:colOff>
      <xdr:row>46</xdr:row>
      <xdr:rowOff>0</xdr:rowOff>
    </xdr:from>
    <xdr:to>
      <xdr:col>3</xdr:col>
      <xdr:colOff>67235</xdr:colOff>
      <xdr:row>47</xdr:row>
      <xdr:rowOff>89647</xdr:rowOff>
    </xdr:to>
    <xdr:sp macro="" textlink="">
      <xdr:nvSpPr>
        <xdr:cNvPr id="201" name="Flecha abajo 200"/>
        <xdr:cNvSpPr/>
      </xdr:nvSpPr>
      <xdr:spPr>
        <a:xfrm>
          <a:off x="1068481" y="8439150"/>
          <a:ext cx="379879" cy="280147"/>
        </a:xfrm>
        <a:prstGeom prst="down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2</xdr:col>
      <xdr:colOff>616323</xdr:colOff>
      <xdr:row>51</xdr:row>
      <xdr:rowOff>22411</xdr:rowOff>
    </xdr:from>
    <xdr:to>
      <xdr:col>3</xdr:col>
      <xdr:colOff>100852</xdr:colOff>
      <xdr:row>52</xdr:row>
      <xdr:rowOff>112058</xdr:rowOff>
    </xdr:to>
    <xdr:sp macro="" textlink="">
      <xdr:nvSpPr>
        <xdr:cNvPr id="202" name="Flecha abajo 201"/>
        <xdr:cNvSpPr/>
      </xdr:nvSpPr>
      <xdr:spPr>
        <a:xfrm>
          <a:off x="1102098" y="9414061"/>
          <a:ext cx="379879" cy="280147"/>
        </a:xfrm>
        <a:prstGeom prst="down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2</xdr:col>
      <xdr:colOff>145676</xdr:colOff>
      <xdr:row>52</xdr:row>
      <xdr:rowOff>179293</xdr:rowOff>
    </xdr:from>
    <xdr:to>
      <xdr:col>3</xdr:col>
      <xdr:colOff>571499</xdr:colOff>
      <xdr:row>55</xdr:row>
      <xdr:rowOff>172570</xdr:rowOff>
    </xdr:to>
    <xdr:sp macro="" textlink="">
      <xdr:nvSpPr>
        <xdr:cNvPr id="203" name="Rectángulo 202"/>
        <xdr:cNvSpPr/>
      </xdr:nvSpPr>
      <xdr:spPr>
        <a:xfrm>
          <a:off x="631451" y="9761443"/>
          <a:ext cx="1321173" cy="56477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CARGUE</a:t>
          </a:r>
          <a:r>
            <a:rPr lang="es-CO" sz="1100" b="1" baseline="0"/>
            <a:t> Y DESPACHO </a:t>
          </a:r>
          <a:endParaRPr lang="es-CO" sz="1100" b="1"/>
        </a:p>
      </xdr:txBody>
    </xdr:sp>
    <xdr:clientData/>
  </xdr:twoCellAnchor>
  <xdr:twoCellAnchor>
    <xdr:from>
      <xdr:col>3</xdr:col>
      <xdr:colOff>672353</xdr:colOff>
      <xdr:row>48</xdr:row>
      <xdr:rowOff>123265</xdr:rowOff>
    </xdr:from>
    <xdr:to>
      <xdr:col>4</xdr:col>
      <xdr:colOff>145677</xdr:colOff>
      <xdr:row>49</xdr:row>
      <xdr:rowOff>145676</xdr:rowOff>
    </xdr:to>
    <xdr:sp macro="" textlink="">
      <xdr:nvSpPr>
        <xdr:cNvPr id="204" name="Flecha derecha 203"/>
        <xdr:cNvSpPr/>
      </xdr:nvSpPr>
      <xdr:spPr>
        <a:xfrm>
          <a:off x="2053478" y="8943415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690282</xdr:colOff>
      <xdr:row>53</xdr:row>
      <xdr:rowOff>141193</xdr:rowOff>
    </xdr:from>
    <xdr:to>
      <xdr:col>4</xdr:col>
      <xdr:colOff>163606</xdr:colOff>
      <xdr:row>54</xdr:row>
      <xdr:rowOff>163604</xdr:rowOff>
    </xdr:to>
    <xdr:sp macro="" textlink="">
      <xdr:nvSpPr>
        <xdr:cNvPr id="205" name="Flecha derecha 204"/>
        <xdr:cNvSpPr/>
      </xdr:nvSpPr>
      <xdr:spPr>
        <a:xfrm>
          <a:off x="2071407" y="9913843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484095</xdr:colOff>
      <xdr:row>53</xdr:row>
      <xdr:rowOff>147917</xdr:rowOff>
    </xdr:from>
    <xdr:to>
      <xdr:col>8</xdr:col>
      <xdr:colOff>719419</xdr:colOff>
      <xdr:row>54</xdr:row>
      <xdr:rowOff>170328</xdr:rowOff>
    </xdr:to>
    <xdr:sp macro="" textlink="">
      <xdr:nvSpPr>
        <xdr:cNvPr id="206" name="Flecha derecha 205"/>
        <xdr:cNvSpPr/>
      </xdr:nvSpPr>
      <xdr:spPr>
        <a:xfrm>
          <a:off x="5675220" y="9920567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98612</xdr:colOff>
      <xdr:row>53</xdr:row>
      <xdr:rowOff>154640</xdr:rowOff>
    </xdr:from>
    <xdr:to>
      <xdr:col>6</xdr:col>
      <xdr:colOff>333936</xdr:colOff>
      <xdr:row>54</xdr:row>
      <xdr:rowOff>177051</xdr:rowOff>
    </xdr:to>
    <xdr:sp macro="" textlink="">
      <xdr:nvSpPr>
        <xdr:cNvPr id="207" name="Flecha derecha 206"/>
        <xdr:cNvSpPr/>
      </xdr:nvSpPr>
      <xdr:spPr>
        <a:xfrm>
          <a:off x="3765737" y="9927290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497542</xdr:colOff>
      <xdr:row>48</xdr:row>
      <xdr:rowOff>94129</xdr:rowOff>
    </xdr:from>
    <xdr:to>
      <xdr:col>8</xdr:col>
      <xdr:colOff>732866</xdr:colOff>
      <xdr:row>49</xdr:row>
      <xdr:rowOff>116540</xdr:rowOff>
    </xdr:to>
    <xdr:sp macro="" textlink="">
      <xdr:nvSpPr>
        <xdr:cNvPr id="208" name="Flecha derecha 207"/>
        <xdr:cNvSpPr/>
      </xdr:nvSpPr>
      <xdr:spPr>
        <a:xfrm>
          <a:off x="5688667" y="8914279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134470</xdr:colOff>
      <xdr:row>48</xdr:row>
      <xdr:rowOff>78441</xdr:rowOff>
    </xdr:from>
    <xdr:to>
      <xdr:col>6</xdr:col>
      <xdr:colOff>369794</xdr:colOff>
      <xdr:row>49</xdr:row>
      <xdr:rowOff>100852</xdr:rowOff>
    </xdr:to>
    <xdr:sp macro="" textlink="">
      <xdr:nvSpPr>
        <xdr:cNvPr id="209" name="Flecha derecha 208"/>
        <xdr:cNvSpPr/>
      </xdr:nvSpPr>
      <xdr:spPr>
        <a:xfrm>
          <a:off x="3801595" y="8898591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4</xdr:col>
      <xdr:colOff>257735</xdr:colOff>
      <xdr:row>53</xdr:row>
      <xdr:rowOff>89646</xdr:rowOff>
    </xdr:from>
    <xdr:to>
      <xdr:col>5</xdr:col>
      <xdr:colOff>683558</xdr:colOff>
      <xdr:row>55</xdr:row>
      <xdr:rowOff>44823</xdr:rowOff>
    </xdr:to>
    <xdr:sp macro="" textlink="">
      <xdr:nvSpPr>
        <xdr:cNvPr id="210" name="Rectángulo 209"/>
        <xdr:cNvSpPr/>
      </xdr:nvSpPr>
      <xdr:spPr>
        <a:xfrm>
          <a:off x="2400860" y="9862296"/>
          <a:ext cx="1187823" cy="33617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Gas</a:t>
          </a:r>
          <a:r>
            <a:rPr lang="es-CO" sz="1100" b="0" baseline="0"/>
            <a:t> Natural</a:t>
          </a:r>
          <a:endParaRPr lang="es-CO" sz="1100" b="0"/>
        </a:p>
      </xdr:txBody>
    </xdr:sp>
    <xdr:clientData/>
  </xdr:twoCellAnchor>
  <xdr:twoCellAnchor>
    <xdr:from>
      <xdr:col>6</xdr:col>
      <xdr:colOff>623047</xdr:colOff>
      <xdr:row>53</xdr:row>
      <xdr:rowOff>56030</xdr:rowOff>
    </xdr:from>
    <xdr:to>
      <xdr:col>8</xdr:col>
      <xdr:colOff>286870</xdr:colOff>
      <xdr:row>55</xdr:row>
      <xdr:rowOff>179295</xdr:rowOff>
    </xdr:to>
    <xdr:sp macro="" textlink="">
      <xdr:nvSpPr>
        <xdr:cNvPr id="211" name="Rectángulo 210"/>
        <xdr:cNvSpPr/>
      </xdr:nvSpPr>
      <xdr:spPr>
        <a:xfrm>
          <a:off x="4290172" y="9828680"/>
          <a:ext cx="1187823" cy="504265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Fuerza</a:t>
          </a:r>
          <a:r>
            <a:rPr lang="es-CO" sz="1100" b="0" baseline="0"/>
            <a:t> Motriz Montacarga</a:t>
          </a:r>
          <a:endParaRPr lang="es-CO" sz="1100" b="0"/>
        </a:p>
      </xdr:txBody>
    </xdr:sp>
    <xdr:clientData/>
  </xdr:twoCellAnchor>
  <xdr:twoCellAnchor>
    <xdr:from>
      <xdr:col>9</xdr:col>
      <xdr:colOff>181536</xdr:colOff>
      <xdr:row>52</xdr:row>
      <xdr:rowOff>179295</xdr:rowOff>
    </xdr:from>
    <xdr:to>
      <xdr:col>10</xdr:col>
      <xdr:colOff>607359</xdr:colOff>
      <xdr:row>56</xdr:row>
      <xdr:rowOff>0</xdr:rowOff>
    </xdr:to>
    <xdr:sp macro="" textlink="">
      <xdr:nvSpPr>
        <xdr:cNvPr id="212" name="Rectángulo 211"/>
        <xdr:cNvSpPr/>
      </xdr:nvSpPr>
      <xdr:spPr>
        <a:xfrm>
          <a:off x="6134661" y="9761445"/>
          <a:ext cx="1187823" cy="582705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Produto</a:t>
          </a:r>
          <a:r>
            <a:rPr lang="es-CO" sz="1100" b="0" baseline="0"/>
            <a:t> terminado para entrega</a:t>
          </a:r>
          <a:endParaRPr lang="es-CO" sz="1100" b="0"/>
        </a:p>
      </xdr:txBody>
    </xdr:sp>
    <xdr:clientData/>
  </xdr:twoCellAnchor>
  <xdr:twoCellAnchor>
    <xdr:from>
      <xdr:col>9</xdr:col>
      <xdr:colOff>154641</xdr:colOff>
      <xdr:row>47</xdr:row>
      <xdr:rowOff>179296</xdr:rowOff>
    </xdr:from>
    <xdr:to>
      <xdr:col>10</xdr:col>
      <xdr:colOff>580464</xdr:colOff>
      <xdr:row>50</xdr:row>
      <xdr:rowOff>67236</xdr:rowOff>
    </xdr:to>
    <xdr:sp macro="" textlink="">
      <xdr:nvSpPr>
        <xdr:cNvPr id="213" name="Rectángulo 212"/>
        <xdr:cNvSpPr/>
      </xdr:nvSpPr>
      <xdr:spPr>
        <a:xfrm>
          <a:off x="6107766" y="8808946"/>
          <a:ext cx="1187823" cy="45944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Producto</a:t>
          </a:r>
          <a:r>
            <a:rPr lang="es-CO" sz="1100" b="0" baseline="0"/>
            <a:t> empacado</a:t>
          </a:r>
          <a:endParaRPr lang="es-CO" sz="1100" b="0"/>
        </a:p>
      </xdr:txBody>
    </xdr:sp>
    <xdr:clientData/>
  </xdr:twoCellAnchor>
  <xdr:twoCellAnchor>
    <xdr:from>
      <xdr:col>6</xdr:col>
      <xdr:colOff>620806</xdr:colOff>
      <xdr:row>47</xdr:row>
      <xdr:rowOff>112059</xdr:rowOff>
    </xdr:from>
    <xdr:to>
      <xdr:col>8</xdr:col>
      <xdr:colOff>284629</xdr:colOff>
      <xdr:row>51</xdr:row>
      <xdr:rowOff>11206</xdr:rowOff>
    </xdr:to>
    <xdr:sp macro="" textlink="">
      <xdr:nvSpPr>
        <xdr:cNvPr id="214" name="Rectángulo 213"/>
        <xdr:cNvSpPr/>
      </xdr:nvSpPr>
      <xdr:spPr>
        <a:xfrm>
          <a:off x="4287931" y="8741709"/>
          <a:ext cx="1187823" cy="66114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Fuerza motriz</a:t>
          </a:r>
          <a:r>
            <a:rPr lang="es-CO" sz="1100" b="0" baseline="0"/>
            <a:t> motores y maquinaria</a:t>
          </a:r>
          <a:endParaRPr lang="es-CO" sz="1100" b="0"/>
        </a:p>
      </xdr:txBody>
    </xdr:sp>
    <xdr:clientData/>
  </xdr:twoCellAnchor>
  <xdr:twoCellAnchor>
    <xdr:from>
      <xdr:col>4</xdr:col>
      <xdr:colOff>235323</xdr:colOff>
      <xdr:row>48</xdr:row>
      <xdr:rowOff>33617</xdr:rowOff>
    </xdr:from>
    <xdr:to>
      <xdr:col>5</xdr:col>
      <xdr:colOff>661146</xdr:colOff>
      <xdr:row>49</xdr:row>
      <xdr:rowOff>179294</xdr:rowOff>
    </xdr:to>
    <xdr:sp macro="" textlink="">
      <xdr:nvSpPr>
        <xdr:cNvPr id="215" name="Rectángulo 214"/>
        <xdr:cNvSpPr/>
      </xdr:nvSpPr>
      <xdr:spPr>
        <a:xfrm>
          <a:off x="2378448" y="8853767"/>
          <a:ext cx="1187823" cy="33617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Energia</a:t>
          </a:r>
          <a:r>
            <a:rPr lang="es-CO" sz="1100" b="0" baseline="0"/>
            <a:t> Electrica</a:t>
          </a:r>
          <a:endParaRPr lang="es-CO" sz="1100" b="0"/>
        </a:p>
      </xdr:txBody>
    </xdr:sp>
    <xdr:clientData/>
  </xdr:twoCellAnchor>
  <xdr:twoCellAnchor>
    <xdr:from>
      <xdr:col>2</xdr:col>
      <xdr:colOff>112057</xdr:colOff>
      <xdr:row>59</xdr:row>
      <xdr:rowOff>22412</xdr:rowOff>
    </xdr:from>
    <xdr:to>
      <xdr:col>3</xdr:col>
      <xdr:colOff>602601</xdr:colOff>
      <xdr:row>62</xdr:row>
      <xdr:rowOff>15689</xdr:rowOff>
    </xdr:to>
    <xdr:sp macro="" textlink="">
      <xdr:nvSpPr>
        <xdr:cNvPr id="216" name="Rectángulo 215"/>
        <xdr:cNvSpPr/>
      </xdr:nvSpPr>
      <xdr:spPr>
        <a:xfrm>
          <a:off x="1628281" y="11617642"/>
          <a:ext cx="1248657" cy="57644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ADMINISTRACIÓN</a:t>
          </a:r>
          <a:r>
            <a:rPr lang="es-CO" sz="1100" b="1" baseline="0"/>
            <a:t> Y OFICINAS</a:t>
          </a:r>
          <a:endParaRPr lang="es-CO" sz="1100" b="1"/>
        </a:p>
      </xdr:txBody>
    </xdr:sp>
    <xdr:clientData/>
  </xdr:twoCellAnchor>
  <xdr:twoCellAnchor>
    <xdr:from>
      <xdr:col>2</xdr:col>
      <xdr:colOff>112059</xdr:colOff>
      <xdr:row>62</xdr:row>
      <xdr:rowOff>212912</xdr:rowOff>
    </xdr:from>
    <xdr:to>
      <xdr:col>3</xdr:col>
      <xdr:colOff>537882</xdr:colOff>
      <xdr:row>66</xdr:row>
      <xdr:rowOff>15689</xdr:rowOff>
    </xdr:to>
    <xdr:sp macro="" textlink="">
      <xdr:nvSpPr>
        <xdr:cNvPr id="217" name="Rectángulo 216"/>
        <xdr:cNvSpPr/>
      </xdr:nvSpPr>
      <xdr:spPr>
        <a:xfrm>
          <a:off x="597834" y="11509562"/>
          <a:ext cx="1321173" cy="612402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ARREGLOS LOCATIVOS</a:t>
          </a:r>
        </a:p>
      </xdr:txBody>
    </xdr:sp>
    <xdr:clientData/>
  </xdr:twoCellAnchor>
  <xdr:twoCellAnchor>
    <xdr:from>
      <xdr:col>2</xdr:col>
      <xdr:colOff>96369</xdr:colOff>
      <xdr:row>66</xdr:row>
      <xdr:rowOff>191061</xdr:rowOff>
    </xdr:from>
    <xdr:to>
      <xdr:col>3</xdr:col>
      <xdr:colOff>612321</xdr:colOff>
      <xdr:row>69</xdr:row>
      <xdr:rowOff>179295</xdr:rowOff>
    </xdr:to>
    <xdr:sp macro="" textlink="">
      <xdr:nvSpPr>
        <xdr:cNvPr id="218" name="Rectángulo 217"/>
        <xdr:cNvSpPr/>
      </xdr:nvSpPr>
      <xdr:spPr>
        <a:xfrm>
          <a:off x="1612593" y="13147005"/>
          <a:ext cx="1274065" cy="57139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MANTENIMIENTO INDUSTRIAL</a:t>
          </a:r>
        </a:p>
      </xdr:txBody>
    </xdr:sp>
    <xdr:clientData/>
  </xdr:twoCellAnchor>
  <xdr:twoCellAnchor>
    <xdr:from>
      <xdr:col>2</xdr:col>
      <xdr:colOff>78440</xdr:colOff>
      <xdr:row>71</xdr:row>
      <xdr:rowOff>33618</xdr:rowOff>
    </xdr:from>
    <xdr:to>
      <xdr:col>3</xdr:col>
      <xdr:colOff>582704</xdr:colOff>
      <xdr:row>74</xdr:row>
      <xdr:rowOff>145677</xdr:rowOff>
    </xdr:to>
    <xdr:sp macro="" textlink="">
      <xdr:nvSpPr>
        <xdr:cNvPr id="219" name="Rectángulo 218"/>
        <xdr:cNvSpPr/>
      </xdr:nvSpPr>
      <xdr:spPr>
        <a:xfrm>
          <a:off x="564215" y="13168593"/>
          <a:ext cx="1399614" cy="68355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SISTEMA</a:t>
          </a:r>
          <a:r>
            <a:rPr lang="es-CO" sz="1100" b="1" baseline="0"/>
            <a:t> DE TRANSPORTADORES INTERNOS</a:t>
          </a:r>
          <a:endParaRPr lang="es-CO" sz="1100" b="1"/>
        </a:p>
      </xdr:txBody>
    </xdr:sp>
    <xdr:clientData/>
  </xdr:twoCellAnchor>
  <xdr:twoCellAnchor>
    <xdr:from>
      <xdr:col>3</xdr:col>
      <xdr:colOff>694764</xdr:colOff>
      <xdr:row>60</xdr:row>
      <xdr:rowOff>33618</xdr:rowOff>
    </xdr:from>
    <xdr:to>
      <xdr:col>4</xdr:col>
      <xdr:colOff>168088</xdr:colOff>
      <xdr:row>61</xdr:row>
      <xdr:rowOff>56029</xdr:rowOff>
    </xdr:to>
    <xdr:sp macro="" textlink="">
      <xdr:nvSpPr>
        <xdr:cNvPr id="220" name="Flecha derecha 219"/>
        <xdr:cNvSpPr/>
      </xdr:nvSpPr>
      <xdr:spPr>
        <a:xfrm>
          <a:off x="2075889" y="10949268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107577</xdr:colOff>
      <xdr:row>60</xdr:row>
      <xdr:rowOff>17929</xdr:rowOff>
    </xdr:from>
    <xdr:to>
      <xdr:col>6</xdr:col>
      <xdr:colOff>342901</xdr:colOff>
      <xdr:row>61</xdr:row>
      <xdr:rowOff>40340</xdr:rowOff>
    </xdr:to>
    <xdr:sp macro="" textlink="">
      <xdr:nvSpPr>
        <xdr:cNvPr id="221" name="Flecha derecha 220"/>
        <xdr:cNvSpPr/>
      </xdr:nvSpPr>
      <xdr:spPr>
        <a:xfrm>
          <a:off x="3774702" y="10933579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714935</xdr:colOff>
      <xdr:row>63</xdr:row>
      <xdr:rowOff>143435</xdr:rowOff>
    </xdr:from>
    <xdr:to>
      <xdr:col>4</xdr:col>
      <xdr:colOff>188259</xdr:colOff>
      <xdr:row>64</xdr:row>
      <xdr:rowOff>165846</xdr:rowOff>
    </xdr:to>
    <xdr:sp macro="" textlink="">
      <xdr:nvSpPr>
        <xdr:cNvPr id="222" name="Flecha derecha 221"/>
        <xdr:cNvSpPr/>
      </xdr:nvSpPr>
      <xdr:spPr>
        <a:xfrm>
          <a:off x="2096060" y="11678210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721659</xdr:colOff>
      <xdr:row>67</xdr:row>
      <xdr:rowOff>127748</xdr:rowOff>
    </xdr:from>
    <xdr:to>
      <xdr:col>4</xdr:col>
      <xdr:colOff>194983</xdr:colOff>
      <xdr:row>68</xdr:row>
      <xdr:rowOff>150159</xdr:rowOff>
    </xdr:to>
    <xdr:sp macro="" textlink="">
      <xdr:nvSpPr>
        <xdr:cNvPr id="223" name="Flecha derecha 222"/>
        <xdr:cNvSpPr/>
      </xdr:nvSpPr>
      <xdr:spPr>
        <a:xfrm>
          <a:off x="2102784" y="12500723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728382</xdr:colOff>
      <xdr:row>72</xdr:row>
      <xdr:rowOff>67235</xdr:rowOff>
    </xdr:from>
    <xdr:to>
      <xdr:col>4</xdr:col>
      <xdr:colOff>201706</xdr:colOff>
      <xdr:row>73</xdr:row>
      <xdr:rowOff>89646</xdr:rowOff>
    </xdr:to>
    <xdr:sp macro="" textlink="">
      <xdr:nvSpPr>
        <xdr:cNvPr id="224" name="Flecha derecha 223"/>
        <xdr:cNvSpPr/>
      </xdr:nvSpPr>
      <xdr:spPr>
        <a:xfrm>
          <a:off x="2109507" y="13392710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118784</xdr:colOff>
      <xdr:row>63</xdr:row>
      <xdr:rowOff>141194</xdr:rowOff>
    </xdr:from>
    <xdr:to>
      <xdr:col>6</xdr:col>
      <xdr:colOff>354108</xdr:colOff>
      <xdr:row>64</xdr:row>
      <xdr:rowOff>163605</xdr:rowOff>
    </xdr:to>
    <xdr:sp macro="" textlink="">
      <xdr:nvSpPr>
        <xdr:cNvPr id="225" name="Flecha derecha 224"/>
        <xdr:cNvSpPr/>
      </xdr:nvSpPr>
      <xdr:spPr>
        <a:xfrm>
          <a:off x="3785909" y="11675969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484094</xdr:colOff>
      <xdr:row>63</xdr:row>
      <xdr:rowOff>125507</xdr:rowOff>
    </xdr:from>
    <xdr:to>
      <xdr:col>8</xdr:col>
      <xdr:colOff>719418</xdr:colOff>
      <xdr:row>64</xdr:row>
      <xdr:rowOff>147918</xdr:rowOff>
    </xdr:to>
    <xdr:sp macro="" textlink="">
      <xdr:nvSpPr>
        <xdr:cNvPr id="226" name="Flecha derecha 225"/>
        <xdr:cNvSpPr/>
      </xdr:nvSpPr>
      <xdr:spPr>
        <a:xfrm>
          <a:off x="5675219" y="11660282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 editAs="oneCell">
    <xdr:from>
      <xdr:col>8</xdr:col>
      <xdr:colOff>403411</xdr:colOff>
      <xdr:row>59</xdr:row>
      <xdr:rowOff>235323</xdr:rowOff>
    </xdr:from>
    <xdr:to>
      <xdr:col>8</xdr:col>
      <xdr:colOff>750913</xdr:colOff>
      <xdr:row>61</xdr:row>
      <xdr:rowOff>127573</xdr:rowOff>
    </xdr:to>
    <xdr:pic>
      <xdr:nvPicPr>
        <xdr:cNvPr id="227" name="Imagen 22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94536" y="10884273"/>
          <a:ext cx="347502" cy="320875"/>
        </a:xfrm>
        <a:prstGeom prst="rect">
          <a:avLst/>
        </a:prstGeom>
      </xdr:spPr>
    </xdr:pic>
    <xdr:clientData/>
  </xdr:twoCellAnchor>
  <xdr:twoCellAnchor>
    <xdr:from>
      <xdr:col>9</xdr:col>
      <xdr:colOff>156882</xdr:colOff>
      <xdr:row>59</xdr:row>
      <xdr:rowOff>134471</xdr:rowOff>
    </xdr:from>
    <xdr:to>
      <xdr:col>10</xdr:col>
      <xdr:colOff>582705</xdr:colOff>
      <xdr:row>62</xdr:row>
      <xdr:rowOff>0</xdr:rowOff>
    </xdr:to>
    <xdr:sp macro="" textlink="">
      <xdr:nvSpPr>
        <xdr:cNvPr id="228" name="Rectángulo 227"/>
        <xdr:cNvSpPr/>
      </xdr:nvSpPr>
      <xdr:spPr>
        <a:xfrm>
          <a:off x="6110007" y="10783421"/>
          <a:ext cx="1187823" cy="51322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Procesos</a:t>
          </a:r>
          <a:r>
            <a:rPr lang="es-CO" sz="1100" b="0" baseline="0"/>
            <a:t> administrativos</a:t>
          </a:r>
          <a:endParaRPr lang="es-CO" sz="1100" b="0"/>
        </a:p>
      </xdr:txBody>
    </xdr:sp>
    <xdr:clientData/>
  </xdr:twoCellAnchor>
  <xdr:twoCellAnchor>
    <xdr:from>
      <xdr:col>6</xdr:col>
      <xdr:colOff>578223</xdr:colOff>
      <xdr:row>63</xdr:row>
      <xdr:rowOff>33618</xdr:rowOff>
    </xdr:from>
    <xdr:to>
      <xdr:col>8</xdr:col>
      <xdr:colOff>242046</xdr:colOff>
      <xdr:row>65</xdr:row>
      <xdr:rowOff>100853</xdr:rowOff>
    </xdr:to>
    <xdr:sp macro="" textlink="">
      <xdr:nvSpPr>
        <xdr:cNvPr id="229" name="Rectángulo 228"/>
        <xdr:cNvSpPr/>
      </xdr:nvSpPr>
      <xdr:spPr>
        <a:xfrm>
          <a:off x="4245348" y="11568393"/>
          <a:ext cx="1187823" cy="448235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Uso</a:t>
          </a:r>
          <a:r>
            <a:rPr lang="es-CO" sz="1100" b="0" baseline="0"/>
            <a:t> en herramientas</a:t>
          </a:r>
          <a:endParaRPr lang="es-CO" sz="1100" b="0"/>
        </a:p>
      </xdr:txBody>
    </xdr:sp>
    <xdr:clientData/>
  </xdr:twoCellAnchor>
  <xdr:twoCellAnchor>
    <xdr:from>
      <xdr:col>9</xdr:col>
      <xdr:colOff>159123</xdr:colOff>
      <xdr:row>63</xdr:row>
      <xdr:rowOff>44824</xdr:rowOff>
    </xdr:from>
    <xdr:to>
      <xdr:col>10</xdr:col>
      <xdr:colOff>584946</xdr:colOff>
      <xdr:row>65</xdr:row>
      <xdr:rowOff>112060</xdr:rowOff>
    </xdr:to>
    <xdr:sp macro="" textlink="">
      <xdr:nvSpPr>
        <xdr:cNvPr id="230" name="Rectángulo 229"/>
        <xdr:cNvSpPr/>
      </xdr:nvSpPr>
      <xdr:spPr>
        <a:xfrm>
          <a:off x="6112248" y="11579599"/>
          <a:ext cx="1187823" cy="44823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Arreglos</a:t>
          </a:r>
          <a:r>
            <a:rPr lang="es-CO" sz="1100" b="0" baseline="0"/>
            <a:t> en planta fisica</a:t>
          </a:r>
          <a:endParaRPr lang="es-CO" sz="1100" b="0"/>
        </a:p>
      </xdr:txBody>
    </xdr:sp>
    <xdr:clientData/>
  </xdr:twoCellAnchor>
  <xdr:twoCellAnchor>
    <xdr:from>
      <xdr:col>4</xdr:col>
      <xdr:colOff>289112</xdr:colOff>
      <xdr:row>67</xdr:row>
      <xdr:rowOff>53788</xdr:rowOff>
    </xdr:from>
    <xdr:to>
      <xdr:col>5</xdr:col>
      <xdr:colOff>714935</xdr:colOff>
      <xdr:row>69</xdr:row>
      <xdr:rowOff>8965</xdr:rowOff>
    </xdr:to>
    <xdr:sp macro="" textlink="">
      <xdr:nvSpPr>
        <xdr:cNvPr id="231" name="Rectángulo 230"/>
        <xdr:cNvSpPr/>
      </xdr:nvSpPr>
      <xdr:spPr>
        <a:xfrm>
          <a:off x="2432237" y="12426763"/>
          <a:ext cx="1187823" cy="33617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Energia</a:t>
          </a:r>
          <a:r>
            <a:rPr lang="es-C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electrica</a:t>
          </a:r>
          <a:endParaRPr lang="es-CO">
            <a:effectLst/>
          </a:endParaRPr>
        </a:p>
        <a:p>
          <a:pPr algn="ctr"/>
          <a:endParaRPr lang="es-CO" sz="1100" b="0"/>
        </a:p>
      </xdr:txBody>
    </xdr:sp>
    <xdr:clientData/>
  </xdr:twoCellAnchor>
  <xdr:twoCellAnchor>
    <xdr:from>
      <xdr:col>4</xdr:col>
      <xdr:colOff>295835</xdr:colOff>
      <xdr:row>71</xdr:row>
      <xdr:rowOff>183776</xdr:rowOff>
    </xdr:from>
    <xdr:to>
      <xdr:col>5</xdr:col>
      <xdr:colOff>721658</xdr:colOff>
      <xdr:row>73</xdr:row>
      <xdr:rowOff>138953</xdr:rowOff>
    </xdr:to>
    <xdr:sp macro="" textlink="">
      <xdr:nvSpPr>
        <xdr:cNvPr id="232" name="Rectángulo 231"/>
        <xdr:cNvSpPr/>
      </xdr:nvSpPr>
      <xdr:spPr>
        <a:xfrm>
          <a:off x="2438960" y="13318751"/>
          <a:ext cx="1187823" cy="33617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Energia</a:t>
          </a:r>
          <a:r>
            <a:rPr lang="es-C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electrica</a:t>
          </a:r>
          <a:endParaRPr lang="es-CO">
            <a:effectLst/>
          </a:endParaRPr>
        </a:p>
      </xdr:txBody>
    </xdr:sp>
    <xdr:clientData/>
  </xdr:twoCellAnchor>
  <xdr:twoCellAnchor>
    <xdr:from>
      <xdr:col>9</xdr:col>
      <xdr:colOff>156882</xdr:colOff>
      <xdr:row>71</xdr:row>
      <xdr:rowOff>22412</xdr:rowOff>
    </xdr:from>
    <xdr:to>
      <xdr:col>10</xdr:col>
      <xdr:colOff>582705</xdr:colOff>
      <xdr:row>74</xdr:row>
      <xdr:rowOff>100853</xdr:rowOff>
    </xdr:to>
    <xdr:sp macro="" textlink="">
      <xdr:nvSpPr>
        <xdr:cNvPr id="233" name="Rectángulo 232"/>
        <xdr:cNvSpPr/>
      </xdr:nvSpPr>
      <xdr:spPr>
        <a:xfrm>
          <a:off x="6110007" y="13157387"/>
          <a:ext cx="1187823" cy="649941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Transporte</a:t>
          </a:r>
          <a:r>
            <a:rPr lang="es-CO" sz="1100" b="0" baseline="0"/>
            <a:t> y alimentación de equipos</a:t>
          </a:r>
          <a:endParaRPr lang="es-CO" sz="1100" b="0"/>
        </a:p>
      </xdr:txBody>
    </xdr:sp>
    <xdr:clientData/>
  </xdr:twoCellAnchor>
  <xdr:twoCellAnchor>
    <xdr:from>
      <xdr:col>9</xdr:col>
      <xdr:colOff>152400</xdr:colOff>
      <xdr:row>66</xdr:row>
      <xdr:rowOff>190499</xdr:rowOff>
    </xdr:from>
    <xdr:to>
      <xdr:col>10</xdr:col>
      <xdr:colOff>578223</xdr:colOff>
      <xdr:row>70</xdr:row>
      <xdr:rowOff>22411</xdr:rowOff>
    </xdr:to>
    <xdr:sp macro="" textlink="">
      <xdr:nvSpPr>
        <xdr:cNvPr id="234" name="Rectángulo 233"/>
        <xdr:cNvSpPr/>
      </xdr:nvSpPr>
      <xdr:spPr>
        <a:xfrm>
          <a:off x="6105525" y="12296774"/>
          <a:ext cx="1187823" cy="670112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Mantenimiento</a:t>
          </a:r>
          <a:r>
            <a:rPr lang="es-CO" sz="1100" b="0" baseline="0"/>
            <a:t> preventivo y correctivo</a:t>
          </a:r>
          <a:endParaRPr lang="es-CO" sz="1100" b="0"/>
        </a:p>
      </xdr:txBody>
    </xdr:sp>
    <xdr:clientData/>
  </xdr:twoCellAnchor>
  <xdr:twoCellAnchor>
    <xdr:from>
      <xdr:col>6</xdr:col>
      <xdr:colOff>569259</xdr:colOff>
      <xdr:row>71</xdr:row>
      <xdr:rowOff>11207</xdr:rowOff>
    </xdr:from>
    <xdr:to>
      <xdr:col>8</xdr:col>
      <xdr:colOff>233082</xdr:colOff>
      <xdr:row>74</xdr:row>
      <xdr:rowOff>112059</xdr:rowOff>
    </xdr:to>
    <xdr:sp macro="" textlink="">
      <xdr:nvSpPr>
        <xdr:cNvPr id="235" name="Rectángulo 234"/>
        <xdr:cNvSpPr/>
      </xdr:nvSpPr>
      <xdr:spPr>
        <a:xfrm>
          <a:off x="4236384" y="13146182"/>
          <a:ext cx="1187823" cy="672352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Fuerza</a:t>
          </a:r>
          <a:r>
            <a:rPr lang="es-CO" sz="1100" b="0" baseline="0"/>
            <a:t> motriz en motores de elevadores</a:t>
          </a:r>
          <a:endParaRPr lang="es-CO" sz="1100" b="0"/>
        </a:p>
      </xdr:txBody>
    </xdr:sp>
    <xdr:clientData/>
  </xdr:twoCellAnchor>
  <xdr:twoCellAnchor>
    <xdr:from>
      <xdr:col>6</xdr:col>
      <xdr:colOff>620805</xdr:colOff>
      <xdr:row>67</xdr:row>
      <xdr:rowOff>4482</xdr:rowOff>
    </xdr:from>
    <xdr:to>
      <xdr:col>8</xdr:col>
      <xdr:colOff>284628</xdr:colOff>
      <xdr:row>69</xdr:row>
      <xdr:rowOff>56030</xdr:rowOff>
    </xdr:to>
    <xdr:sp macro="" textlink="">
      <xdr:nvSpPr>
        <xdr:cNvPr id="236" name="Rectángulo 235"/>
        <xdr:cNvSpPr/>
      </xdr:nvSpPr>
      <xdr:spPr>
        <a:xfrm>
          <a:off x="4287930" y="12377457"/>
          <a:ext cx="1187823" cy="432548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Uso</a:t>
          </a:r>
          <a:r>
            <a:rPr lang="es-CO" sz="1100" b="0" baseline="0"/>
            <a:t> en herramientas</a:t>
          </a:r>
          <a:endParaRPr lang="es-CO" sz="1100" b="0"/>
        </a:p>
      </xdr:txBody>
    </xdr:sp>
    <xdr:clientData/>
  </xdr:twoCellAnchor>
  <xdr:twoCellAnchor>
    <xdr:from>
      <xdr:col>4</xdr:col>
      <xdr:colOff>268941</xdr:colOff>
      <xdr:row>63</xdr:row>
      <xdr:rowOff>100852</xdr:rowOff>
    </xdr:from>
    <xdr:to>
      <xdr:col>5</xdr:col>
      <xdr:colOff>694764</xdr:colOff>
      <xdr:row>65</xdr:row>
      <xdr:rowOff>56029</xdr:rowOff>
    </xdr:to>
    <xdr:sp macro="" textlink="">
      <xdr:nvSpPr>
        <xdr:cNvPr id="237" name="Rectángulo 236"/>
        <xdr:cNvSpPr/>
      </xdr:nvSpPr>
      <xdr:spPr>
        <a:xfrm>
          <a:off x="2412066" y="11635627"/>
          <a:ext cx="1187823" cy="336177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Energia</a:t>
          </a:r>
          <a:r>
            <a:rPr lang="es-C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electrica</a:t>
          </a:r>
          <a:endParaRPr lang="es-CO">
            <a:effectLst/>
          </a:endParaRPr>
        </a:p>
      </xdr:txBody>
    </xdr:sp>
    <xdr:clientData/>
  </xdr:twoCellAnchor>
  <xdr:twoCellAnchor>
    <xdr:from>
      <xdr:col>4</xdr:col>
      <xdr:colOff>242047</xdr:colOff>
      <xdr:row>59</xdr:row>
      <xdr:rowOff>253253</xdr:rowOff>
    </xdr:from>
    <xdr:to>
      <xdr:col>5</xdr:col>
      <xdr:colOff>667870</xdr:colOff>
      <xdr:row>61</xdr:row>
      <xdr:rowOff>129989</xdr:rowOff>
    </xdr:to>
    <xdr:sp macro="" textlink="">
      <xdr:nvSpPr>
        <xdr:cNvPr id="238" name="Rectángulo 237"/>
        <xdr:cNvSpPr/>
      </xdr:nvSpPr>
      <xdr:spPr>
        <a:xfrm>
          <a:off x="2385172" y="10902203"/>
          <a:ext cx="1187823" cy="33393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Energia</a:t>
          </a:r>
          <a:r>
            <a:rPr lang="es-CO" sz="1100" b="0" baseline="0"/>
            <a:t> electrica</a:t>
          </a:r>
          <a:endParaRPr lang="es-CO" sz="1100" b="0"/>
        </a:p>
      </xdr:txBody>
    </xdr:sp>
    <xdr:clientData/>
  </xdr:twoCellAnchor>
  <xdr:twoCellAnchor>
    <xdr:from>
      <xdr:col>8</xdr:col>
      <xdr:colOff>470646</xdr:colOff>
      <xdr:row>72</xdr:row>
      <xdr:rowOff>33617</xdr:rowOff>
    </xdr:from>
    <xdr:to>
      <xdr:col>8</xdr:col>
      <xdr:colOff>705970</xdr:colOff>
      <xdr:row>73</xdr:row>
      <xdr:rowOff>56028</xdr:rowOff>
    </xdr:to>
    <xdr:sp macro="" textlink="">
      <xdr:nvSpPr>
        <xdr:cNvPr id="239" name="Flecha derecha 238"/>
        <xdr:cNvSpPr/>
      </xdr:nvSpPr>
      <xdr:spPr>
        <a:xfrm>
          <a:off x="5661771" y="13359092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129988</xdr:colOff>
      <xdr:row>72</xdr:row>
      <xdr:rowOff>29134</xdr:rowOff>
    </xdr:from>
    <xdr:to>
      <xdr:col>6</xdr:col>
      <xdr:colOff>365312</xdr:colOff>
      <xdr:row>73</xdr:row>
      <xdr:rowOff>51545</xdr:rowOff>
    </xdr:to>
    <xdr:sp macro="" textlink="">
      <xdr:nvSpPr>
        <xdr:cNvPr id="240" name="Flecha derecha 239"/>
        <xdr:cNvSpPr/>
      </xdr:nvSpPr>
      <xdr:spPr>
        <a:xfrm>
          <a:off x="3797113" y="13354609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472888</xdr:colOff>
      <xdr:row>67</xdr:row>
      <xdr:rowOff>114301</xdr:rowOff>
    </xdr:from>
    <xdr:to>
      <xdr:col>8</xdr:col>
      <xdr:colOff>708212</xdr:colOff>
      <xdr:row>68</xdr:row>
      <xdr:rowOff>136712</xdr:rowOff>
    </xdr:to>
    <xdr:sp macro="" textlink="">
      <xdr:nvSpPr>
        <xdr:cNvPr id="241" name="Flecha derecha 240"/>
        <xdr:cNvSpPr/>
      </xdr:nvSpPr>
      <xdr:spPr>
        <a:xfrm>
          <a:off x="5664013" y="12487276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132230</xdr:colOff>
      <xdr:row>67</xdr:row>
      <xdr:rowOff>132229</xdr:rowOff>
    </xdr:from>
    <xdr:to>
      <xdr:col>6</xdr:col>
      <xdr:colOff>367554</xdr:colOff>
      <xdr:row>68</xdr:row>
      <xdr:rowOff>154640</xdr:rowOff>
    </xdr:to>
    <xdr:sp macro="" textlink="">
      <xdr:nvSpPr>
        <xdr:cNvPr id="242" name="Flecha derecha 241"/>
        <xdr:cNvSpPr/>
      </xdr:nvSpPr>
      <xdr:spPr>
        <a:xfrm>
          <a:off x="3799355" y="12505204"/>
          <a:ext cx="235324" cy="212911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545314</xdr:colOff>
      <xdr:row>58</xdr:row>
      <xdr:rowOff>87474</xdr:rowOff>
    </xdr:from>
    <xdr:to>
      <xdr:col>8</xdr:col>
      <xdr:colOff>291582</xdr:colOff>
      <xdr:row>62</xdr:row>
      <xdr:rowOff>62777</xdr:rowOff>
    </xdr:to>
    <xdr:sp macro="" textlink="">
      <xdr:nvSpPr>
        <xdr:cNvPr id="243" name="Rectángulo 242"/>
        <xdr:cNvSpPr/>
      </xdr:nvSpPr>
      <xdr:spPr>
        <a:xfrm>
          <a:off x="5093987" y="11488316"/>
          <a:ext cx="1262493" cy="752854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100" b="0"/>
            <a:t>Iluminación,</a:t>
          </a:r>
          <a:r>
            <a:rPr lang="es-CO" sz="1100" b="0" baseline="0"/>
            <a:t> equipos de computación, aire acondicionado</a:t>
          </a:r>
          <a:endParaRPr lang="es-CO" sz="1100" b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34631</xdr:colOff>
      <xdr:row>108</xdr:row>
      <xdr:rowOff>17257</xdr:rowOff>
    </xdr:from>
    <xdr:to>
      <xdr:col>17</xdr:col>
      <xdr:colOff>268427</xdr:colOff>
      <xdr:row>128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D85D0100-29EF-4483-AEF5-CB3FFDB6A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24496</xdr:colOff>
      <xdr:row>1</xdr:row>
      <xdr:rowOff>14288</xdr:rowOff>
    </xdr:from>
    <xdr:to>
      <xdr:col>17</xdr:col>
      <xdr:colOff>261934</xdr:colOff>
      <xdr:row>35</xdr:row>
      <xdr:rowOff>32473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EF9FF583-656F-4A20-B9C4-C2E1CADBAC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6797</xdr:colOff>
      <xdr:row>52</xdr:row>
      <xdr:rowOff>140711</xdr:rowOff>
    </xdr:from>
    <xdr:to>
      <xdr:col>17</xdr:col>
      <xdr:colOff>279251</xdr:colOff>
      <xdr:row>91</xdr:row>
      <xdr:rowOff>142875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xmlns="" id="{468DA6AE-B223-4965-9B01-4325AECDF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36292</xdr:colOff>
      <xdr:row>176</xdr:row>
      <xdr:rowOff>9782</xdr:rowOff>
    </xdr:from>
    <xdr:to>
      <xdr:col>17</xdr:col>
      <xdr:colOff>305234</xdr:colOff>
      <xdr:row>214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xmlns="" id="{3CBDF846-37A2-45D9-8EC9-C8F58DA186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1289955</xdr:colOff>
      <xdr:row>142</xdr:row>
      <xdr:rowOff>12615</xdr:rowOff>
    </xdr:from>
    <xdr:to>
      <xdr:col>17</xdr:col>
      <xdr:colOff>249816</xdr:colOff>
      <xdr:row>162</xdr:row>
      <xdr:rowOff>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xmlns="" id="{A2FAFFBB-A548-4969-8D78-3B8EAB29BF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107372</xdr:colOff>
      <xdr:row>2</xdr:row>
      <xdr:rowOff>163285</xdr:rowOff>
    </xdr:from>
    <xdr:to>
      <xdr:col>9</xdr:col>
      <xdr:colOff>311150</xdr:colOff>
      <xdr:row>25</xdr:row>
      <xdr:rowOff>149679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723643A9-011D-4C54-A654-1BDA316CF3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30967</xdr:colOff>
      <xdr:row>26</xdr:row>
      <xdr:rowOff>101476</xdr:rowOff>
    </xdr:from>
    <xdr:to>
      <xdr:col>9</xdr:col>
      <xdr:colOff>285750</xdr:colOff>
      <xdr:row>48</xdr:row>
      <xdr:rowOff>27213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A41FD541-B40F-43D5-A334-801F148EC8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80</xdr:row>
      <xdr:rowOff>9525</xdr:rowOff>
    </xdr:from>
    <xdr:to>
      <xdr:col>12</xdr:col>
      <xdr:colOff>23812</xdr:colOff>
      <xdr:row>94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4DD7CF41-1343-41CD-AE76-C85AE0A99A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1698625</xdr:colOff>
      <xdr:row>9</xdr:row>
      <xdr:rowOff>127000</xdr:rowOff>
    </xdr:from>
    <xdr:to>
      <xdr:col>11</xdr:col>
      <xdr:colOff>542017</xdr:colOff>
      <xdr:row>32</xdr:row>
      <xdr:rowOff>115661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72DB9E90-5D88-4E7B-BF99-801DA3036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881061</xdr:colOff>
      <xdr:row>51</xdr:row>
      <xdr:rowOff>111125</xdr:rowOff>
    </xdr:from>
    <xdr:to>
      <xdr:col>18</xdr:col>
      <xdr:colOff>666749</xdr:colOff>
      <xdr:row>95</xdr:row>
      <xdr:rowOff>174625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123824</xdr:colOff>
      <xdr:row>1</xdr:row>
      <xdr:rowOff>685800</xdr:rowOff>
    </xdr:from>
    <xdr:to>
      <xdr:col>16</xdr:col>
      <xdr:colOff>1457325</xdr:colOff>
      <xdr:row>23</xdr:row>
      <xdr:rowOff>66675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95DCA9C9-B59D-47EB-AC92-E2203943C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523874</xdr:colOff>
      <xdr:row>34</xdr:row>
      <xdr:rowOff>176211</xdr:rowOff>
    </xdr:from>
    <xdr:to>
      <xdr:col>14</xdr:col>
      <xdr:colOff>38100</xdr:colOff>
      <xdr:row>57</xdr:row>
      <xdr:rowOff>76200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533400</xdr:colOff>
      <xdr:row>3</xdr:row>
      <xdr:rowOff>166687</xdr:rowOff>
    </xdr:from>
    <xdr:to>
      <xdr:col>30</xdr:col>
      <xdr:colOff>495300</xdr:colOff>
      <xdr:row>23</xdr:row>
      <xdr:rowOff>180975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nexo%203_%20Matriz%20de%20caracterizacion%20Industrial%20ladrillera%20Santo%20doming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Nuevo%20Google%20Drive/Trabajo%202017/CAEM/Empreas%20visitadas/1.%20El%20Tigre%20-%20Informe%20Ang&#233;lica/Inventario%20El%20Tigr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1013609544/Dropbox/NAMA_2017/INFORME%20EMPRESAS%20CAR-NAMA/Inventario%20San%20Luis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scritorio/CARATERIZACION%20ENERGETICA%20EMPRESAS/EMPRESAS%20ANDRES/LADRILLERA%20OVINDOLI/Caracterizaci&#243;n%20energetica/Informe/Modelo%20de%20Caracterizacion%20Industria%20ovindol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dra/Downloads/Caracterizaci&#243;n%20Energ&#233;tica%20(1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Procesos productivos"/>
      <sheetName val="Consumo Energeticos"/>
      <sheetName val="Históricos"/>
      <sheetName val="Matríz Energética"/>
      <sheetName val="LINEA BASE"/>
      <sheetName val="IC VS PRODUCCIÓN"/>
      <sheetName val="Analisis Energeticos"/>
      <sheetName val="INDICADORES E"/>
      <sheetName val="DIAGRAMA DE PARETO "/>
      <sheetName val="Inventario Electrico"/>
      <sheetName val="Inventario Termico"/>
      <sheetName val="Inventario vehiculos "/>
      <sheetName val="Plan de gestion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B5" t="str">
            <v>Fuerza motriz</v>
          </cell>
          <cell r="D5" t="str">
            <v>Vapor</v>
          </cell>
        </row>
        <row r="6">
          <cell r="B6" t="str">
            <v>Refrigeración</v>
          </cell>
          <cell r="D6" t="str">
            <v>Calor directo</v>
          </cell>
        </row>
        <row r="7">
          <cell r="B7" t="str">
            <v>Aire Acondicionado</v>
          </cell>
          <cell r="D7" t="str">
            <v>Calor indirecto</v>
          </cell>
        </row>
        <row r="8">
          <cell r="B8" t="str">
            <v>Iluminación</v>
          </cell>
          <cell r="D8" t="str">
            <v>Otros</v>
          </cell>
        </row>
        <row r="9">
          <cell r="B9" t="str">
            <v>Calor Directo</v>
          </cell>
        </row>
        <row r="10">
          <cell r="B10" t="str">
            <v>Equipo de oficina</v>
          </cell>
        </row>
        <row r="11">
          <cell r="B11" t="str">
            <v>Otros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1">
          <cell r="E31" t="str">
            <v>Medido</v>
          </cell>
        </row>
        <row r="32">
          <cell r="E32" t="str">
            <v>Estimado</v>
          </cell>
        </row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on"/>
      <sheetName val="Energeticos"/>
      <sheetName val="Inventario Electrico"/>
      <sheetName val="Inventario Termico"/>
      <sheetName val="URE Termica"/>
      <sheetName val="Analisis Inventario Electrico"/>
      <sheetName val="Analisis Inventario Termico"/>
      <sheetName val="A Iluminacion AA"/>
      <sheetName val="Indicadores"/>
      <sheetName val="Matriz Resumen"/>
      <sheetName val="Informe"/>
      <sheetName val="Listas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B39" t="str">
            <v>Iluminación</v>
          </cell>
        </row>
        <row r="40">
          <cell r="B40" t="str">
            <v>Fuerza_Motriz</v>
          </cell>
        </row>
        <row r="41">
          <cell r="B41" t="str">
            <v>Aire_Acondicionado</v>
          </cell>
        </row>
        <row r="42">
          <cell r="B42" t="str">
            <v>Refrigeracion</v>
          </cell>
        </row>
        <row r="43">
          <cell r="B43" t="str">
            <v>Equipos_Ofimaticos</v>
          </cell>
        </row>
        <row r="44">
          <cell r="B44" t="str">
            <v>Equipos_Entretenimiento</v>
          </cell>
        </row>
        <row r="45">
          <cell r="B45" t="str">
            <v>Calor_Directo</v>
          </cell>
        </row>
        <row r="46">
          <cell r="B46" t="str">
            <v>Calor_Indirecto</v>
          </cell>
        </row>
        <row r="47">
          <cell r="B47" t="str">
            <v>Otros</v>
          </cell>
        </row>
      </sheetData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Históricos"/>
      <sheetName val="Consumo Energeticos"/>
      <sheetName val="Matríz Energética"/>
      <sheetName val="Analisis Energeticos"/>
      <sheetName val="IC TOTAL"/>
      <sheetName val="ETOTALP"/>
      <sheetName val="ICeP"/>
      <sheetName val="ICtP"/>
      <sheetName val="EEP"/>
      <sheetName val="ETP"/>
      <sheetName val="ETP (2)"/>
      <sheetName val="Inventario Electrico"/>
      <sheetName val="Inventario Termico"/>
      <sheetName val="Inventario de vehiculos "/>
      <sheetName val="Analisis Inventario Electrico"/>
      <sheetName val="Analisis Inventario Termico"/>
      <sheetName val="PLAN"/>
      <sheetName val="Listas"/>
    </sheetNames>
    <sheetDataSet>
      <sheetData sheetId="0"/>
      <sheetData sheetId="1"/>
      <sheetData sheetId="2">
        <row r="95">
          <cell r="B95">
            <v>7545</v>
          </cell>
        </row>
      </sheetData>
      <sheetData sheetId="3">
        <row r="4">
          <cell r="D4" t="str">
            <v>Producción</v>
          </cell>
        </row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  <row r="11">
          <cell r="B11">
            <v>5</v>
          </cell>
        </row>
        <row r="12">
          <cell r="B12">
            <v>6</v>
          </cell>
        </row>
        <row r="13">
          <cell r="B13">
            <v>7</v>
          </cell>
        </row>
        <row r="14">
          <cell r="B14">
            <v>8</v>
          </cell>
        </row>
        <row r="15">
          <cell r="B15">
            <v>9</v>
          </cell>
        </row>
        <row r="16">
          <cell r="B16">
            <v>10</v>
          </cell>
        </row>
        <row r="17">
          <cell r="B17">
            <v>11</v>
          </cell>
        </row>
        <row r="18">
          <cell r="B18">
            <v>12</v>
          </cell>
        </row>
      </sheetData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IDENTIFICACIÓN"/>
      <sheetName val="PROCESOS PRODUCTIVOS"/>
      <sheetName val="CONSUMOS Y PRODUCCIÓN"/>
      <sheetName val="MATRIZ ENERGÉTICA"/>
      <sheetName val="Analisis Energeticos"/>
      <sheetName val="LINEA BASE "/>
      <sheetName val="INDICADORES E"/>
      <sheetName val="INVENTARIO ELÉCTRICO"/>
      <sheetName val="PARETO"/>
      <sheetName val="INVENTARIO TÉRMICO"/>
      <sheetName val="INVENTARIO VEHÍCULOS"/>
    </sheetNames>
    <sheetDataSet>
      <sheetData sheetId="0" refreshError="1"/>
      <sheetData sheetId="1" refreshError="1"/>
      <sheetData sheetId="2" refreshError="1"/>
      <sheetData sheetId="3">
        <row r="2">
          <cell r="B2" t="str">
            <v>ENERGÍA ELÉCTRICA</v>
          </cell>
        </row>
        <row r="3">
          <cell r="C3" t="str">
            <v>kWh</v>
          </cell>
        </row>
        <row r="36">
          <cell r="B36" t="str">
            <v xml:space="preserve">GAS NATURAL </v>
          </cell>
        </row>
        <row r="37">
          <cell r="C37" t="str">
            <v>M3</v>
          </cell>
          <cell r="F37" t="str">
            <v>kWh</v>
          </cell>
        </row>
        <row r="138">
          <cell r="B138" t="str">
            <v>PRODUCCIÓN</v>
          </cell>
        </row>
        <row r="139">
          <cell r="C139" t="str">
            <v>Ton</v>
          </cell>
        </row>
      </sheetData>
      <sheetData sheetId="4" refreshError="1"/>
      <sheetData sheetId="5" refreshError="1"/>
      <sheetData sheetId="6">
        <row r="2">
          <cell r="G2" t="str">
            <v>DATOS LÍNEA BASE</v>
          </cell>
        </row>
        <row r="4">
          <cell r="G4">
            <v>198811</v>
          </cell>
          <cell r="H4">
            <v>2222.3090000000002</v>
          </cell>
        </row>
        <row r="5">
          <cell r="G5">
            <v>201242</v>
          </cell>
          <cell r="H5">
            <v>2190.4459999999999</v>
          </cell>
        </row>
        <row r="6">
          <cell r="G6">
            <v>231042</v>
          </cell>
          <cell r="H6">
            <v>2549.297</v>
          </cell>
        </row>
        <row r="7">
          <cell r="G7">
            <v>199112</v>
          </cell>
          <cell r="H7">
            <v>2179.2890000000002</v>
          </cell>
        </row>
        <row r="8">
          <cell r="G8">
            <v>226871</v>
          </cell>
          <cell r="H8">
            <v>2433.6210000000001</v>
          </cell>
        </row>
        <row r="9">
          <cell r="G9">
            <v>209275</v>
          </cell>
          <cell r="H9">
            <v>2444.0709999999999</v>
          </cell>
        </row>
        <row r="10">
          <cell r="G10">
            <v>213362</v>
          </cell>
          <cell r="H10">
            <v>2344.4780000000001</v>
          </cell>
        </row>
        <row r="11">
          <cell r="G11">
            <v>235733</v>
          </cell>
          <cell r="H11">
            <v>2363.25</v>
          </cell>
        </row>
        <row r="12">
          <cell r="G12">
            <v>237307</v>
          </cell>
          <cell r="H12">
            <v>2423.33</v>
          </cell>
        </row>
        <row r="13">
          <cell r="G13">
            <v>207821</v>
          </cell>
          <cell r="H13">
            <v>2038.1990000000001</v>
          </cell>
        </row>
        <row r="14">
          <cell r="G14">
            <v>238791</v>
          </cell>
          <cell r="H14">
            <v>2434.442</v>
          </cell>
        </row>
        <row r="15">
          <cell r="G15">
            <v>239610</v>
          </cell>
          <cell r="H15">
            <v>2260.027</v>
          </cell>
        </row>
        <row r="16">
          <cell r="G16">
            <v>243186</v>
          </cell>
          <cell r="H16">
            <v>2334</v>
          </cell>
        </row>
        <row r="17">
          <cell r="G17">
            <v>219266</v>
          </cell>
          <cell r="H17">
            <v>2313</v>
          </cell>
        </row>
        <row r="18">
          <cell r="G18">
            <v>235888</v>
          </cell>
          <cell r="H18">
            <v>2540</v>
          </cell>
        </row>
        <row r="19">
          <cell r="G19">
            <v>245674</v>
          </cell>
          <cell r="H19">
            <v>2473</v>
          </cell>
        </row>
        <row r="20">
          <cell r="G20">
            <v>246482</v>
          </cell>
          <cell r="H20">
            <v>2587.4</v>
          </cell>
        </row>
        <row r="21">
          <cell r="G21">
            <v>263844</v>
          </cell>
          <cell r="H21">
            <v>2347</v>
          </cell>
        </row>
      </sheetData>
      <sheetData sheetId="7">
        <row r="3">
          <cell r="B3" t="str">
            <v>PRODUCCIÓN</v>
          </cell>
          <cell r="C3" t="str">
            <v>ENERGÍA ELÉCTRICA</v>
          </cell>
        </row>
        <row r="4">
          <cell r="G4" t="str">
            <v>ENERGÍA ELÉCTRICA</v>
          </cell>
          <cell r="H4" t="str">
            <v xml:space="preserve">GAS NATURAL </v>
          </cell>
        </row>
        <row r="5">
          <cell r="G5" t="str">
            <v>kWh/Ton</v>
          </cell>
          <cell r="H5" t="str">
            <v>m3/Ton</v>
          </cell>
        </row>
        <row r="6">
          <cell r="A6">
            <v>0</v>
          </cell>
          <cell r="B6">
            <v>0</v>
          </cell>
          <cell r="C6">
            <v>0</v>
          </cell>
          <cell r="G6" t="e">
            <v>#DIV/0!</v>
          </cell>
          <cell r="H6" t="e">
            <v>#VALUE!</v>
          </cell>
        </row>
        <row r="7">
          <cell r="A7">
            <v>0</v>
          </cell>
          <cell r="B7">
            <v>0</v>
          </cell>
          <cell r="C7">
            <v>0</v>
          </cell>
          <cell r="G7" t="e">
            <v>#DIV/0!</v>
          </cell>
          <cell r="H7" t="e">
            <v>#DIV/0!</v>
          </cell>
        </row>
        <row r="8">
          <cell r="A8">
            <v>0</v>
          </cell>
          <cell r="B8">
            <v>0</v>
          </cell>
          <cell r="C8">
            <v>0</v>
          </cell>
          <cell r="G8" t="e">
            <v>#DIV/0!</v>
          </cell>
          <cell r="H8" t="e">
            <v>#DIV/0!</v>
          </cell>
        </row>
        <row r="9">
          <cell r="A9">
            <v>0</v>
          </cell>
          <cell r="B9">
            <v>0</v>
          </cell>
          <cell r="C9">
            <v>0</v>
          </cell>
          <cell r="G9" t="e">
            <v>#DIV/0!</v>
          </cell>
          <cell r="H9" t="e">
            <v>#DIV/0!</v>
          </cell>
        </row>
        <row r="10">
          <cell r="A10">
            <v>0</v>
          </cell>
          <cell r="B10">
            <v>0</v>
          </cell>
          <cell r="C10">
            <v>0</v>
          </cell>
          <cell r="G10" t="e">
            <v>#DIV/0!</v>
          </cell>
          <cell r="H10" t="e">
            <v>#DIV/0!</v>
          </cell>
        </row>
        <row r="11">
          <cell r="A11">
            <v>0</v>
          </cell>
          <cell r="B11">
            <v>0</v>
          </cell>
          <cell r="C11">
            <v>0</v>
          </cell>
          <cell r="G11" t="e">
            <v>#DIV/0!</v>
          </cell>
          <cell r="H11" t="e">
            <v>#DIV/0!</v>
          </cell>
        </row>
        <row r="12">
          <cell r="A12">
            <v>0</v>
          </cell>
          <cell r="B12">
            <v>0</v>
          </cell>
          <cell r="C12">
            <v>0</v>
          </cell>
          <cell r="G12" t="e">
            <v>#DIV/0!</v>
          </cell>
          <cell r="H12" t="e">
            <v>#DIV/0!</v>
          </cell>
        </row>
        <row r="13">
          <cell r="A13">
            <v>0</v>
          </cell>
          <cell r="B13">
            <v>0</v>
          </cell>
          <cell r="C13">
            <v>0</v>
          </cell>
          <cell r="G13" t="e">
            <v>#DIV/0!</v>
          </cell>
          <cell r="H13" t="e">
            <v>#DIV/0!</v>
          </cell>
        </row>
        <row r="14">
          <cell r="A14">
            <v>0</v>
          </cell>
          <cell r="B14">
            <v>0</v>
          </cell>
          <cell r="C14">
            <v>0</v>
          </cell>
          <cell r="G14" t="e">
            <v>#DIV/0!</v>
          </cell>
          <cell r="H14" t="e">
            <v>#DIV/0!</v>
          </cell>
        </row>
        <row r="15">
          <cell r="A15">
            <v>0</v>
          </cell>
          <cell r="B15">
            <v>0</v>
          </cell>
          <cell r="C15">
            <v>0</v>
          </cell>
          <cell r="G15" t="e">
            <v>#DIV/0!</v>
          </cell>
          <cell r="H15" t="e">
            <v>#DIV/0!</v>
          </cell>
        </row>
        <row r="16">
          <cell r="A16">
            <v>0</v>
          </cell>
          <cell r="B16">
            <v>0</v>
          </cell>
          <cell r="C16">
            <v>0</v>
          </cell>
          <cell r="G16" t="e">
            <v>#DIV/0!</v>
          </cell>
          <cell r="H16" t="e">
            <v>#DIV/0!</v>
          </cell>
        </row>
        <row r="17">
          <cell r="A17">
            <v>0</v>
          </cell>
          <cell r="B17">
            <v>0</v>
          </cell>
          <cell r="C17">
            <v>0</v>
          </cell>
          <cell r="G17" t="e">
            <v>#DIV/0!</v>
          </cell>
          <cell r="H17" t="e">
            <v>#DIV/0!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gelica" refreshedDate="43212.699663310188" createdVersion="6" refreshedVersion="5" minRefreshableVersion="3" recordCount="32">
  <cacheSource type="worksheet">
    <worksheetSource ref="A1:I987" sheet="INVENTARIO ELÉCTRICO"/>
  </cacheSource>
  <cacheFields count="11">
    <cacheField name="USO FINAL DE ENERGÍA" numFmtId="172">
      <sharedItems containsNonDate="0" containsString="0" containsBlank="1"/>
    </cacheField>
    <cacheField name="EQUIPO" numFmtId="172">
      <sharedItems containsNonDate="0" containsString="0" containsBlank="1"/>
    </cacheField>
    <cacheField name="ÁREA O PROCESO" numFmtId="172">
      <sharedItems containsNonDate="0" containsBlank="1" count="12">
        <m/>
        <s v="Administrativo" u="1"/>
        <s v="Extrusión" u="1"/>
        <s v="Laminación" u="1"/>
        <s v="Molienda" u="1"/>
        <s v="Secado" u="1"/>
        <s v="Aire comprimido" u="1"/>
        <s v="Administración" u="1"/>
        <s v="Mezcla" u="1"/>
        <s v="Iluminación" u="1"/>
        <s v="Cocción" u="1"/>
        <s v="Corte" u="1"/>
      </sharedItems>
    </cacheField>
    <cacheField name="POTENCIA (HP)" numFmtId="0">
      <sharedItems containsNonDate="0" containsString="0" containsBlank="1"/>
    </cacheField>
    <cacheField name="POTENCIA (W)" numFmtId="0">
      <sharedItems containsNonDate="0" containsString="0" containsBlank="1"/>
    </cacheField>
    <cacheField name="CANTIDAD" numFmtId="0">
      <sharedItems containsNonDate="0" containsString="0" containsBlank="1"/>
    </cacheField>
    <cacheField name="POTENCIA TOTAL (kW)" numFmtId="0">
      <sharedItems containsString="0" containsBlank="1" containsNumber="1" containsInteger="1" minValue="0" maxValue="0"/>
    </cacheField>
    <cacheField name="TIEMPO DE OPERACIÓN (horas/día)" numFmtId="0">
      <sharedItems containsNonDate="0" containsString="0" containsBlank="1"/>
    </cacheField>
    <cacheField name="CONSUMO (kWh/día)" numFmtId="0">
      <sharedItems containsString="0" containsBlank="1" containsNumber="1" containsInteger="1" minValue="0" maxValue="0"/>
    </cacheField>
    <cacheField name="Campo1" numFmtId="0" formula=" 0" databaseField="0"/>
    <cacheField name="Campo2" numFmtId="0" formula="'CONSUMO (kWh/día)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ndra" refreshedDate="45208.332923032409" createdVersion="5" refreshedVersion="5" minRefreshableVersion="3" recordCount="123">
  <cacheSource type="worksheet">
    <worksheetSource ref="A1:I124" sheet="INVENTARIO ELÉCTRICO"/>
  </cacheSource>
  <cacheFields count="9">
    <cacheField name="USO FINAL DE ENERGÍA" numFmtId="0">
      <sharedItems count="6">
        <s v="Descargue de materia prima"/>
        <s v="Produccion"/>
        <s v="Administrivo"/>
        <s v="General"/>
        <s v="Administrativo" u="1"/>
        <s v="                        Administrativo" u="1"/>
      </sharedItems>
    </cacheField>
    <cacheField name="EQUIPO" numFmtId="0">
      <sharedItems/>
    </cacheField>
    <cacheField name="ÁREA O PROCESO" numFmtId="0">
      <sharedItems count="37">
        <s v="RECIBO"/>
        <s v="DOSIFICACIÓN "/>
        <s v="MOLIENDA"/>
        <s v="MEZCLA"/>
        <s v="EXTRUSIÓN"/>
        <s v="SECADOR VELOMATIC"/>
        <s v="SECADOR GEELEN"/>
        <s v="ENFRIADOR"/>
        <s v="MOLINO FAMSUNG"/>
        <s v="EMPACADORA 1"/>
        <s v="EMPAQUE LINEA 1"/>
        <s v="EMPAQUE LINEA 2"/>
        <s v="EMPAQUE INTERTEC 1"/>
        <s v="EMPAQUE INTERTEC 2"/>
        <s v="EMPAQUE GALLETA"/>
        <s v="MOLIENDA PAN"/>
        <s v="DREESING DOG"/>
        <s v="CALDERA"/>
        <s v="COMPRESOR 1 "/>
        <s v="COMPRESOR 2"/>
        <s v="SECADOR DE COMP 2"/>
        <s v="PREMEZCLAS"/>
        <s v="ESTACION BOMBEO AGUA"/>
        <s v="CONTABILIDAD"/>
        <s v="PRODUCCION"/>
        <s v="GERENCIA"/>
        <s v="LOGISTICA"/>
        <s v="GESTION HUMANA"/>
        <s v="RECEPCION"/>
        <s v="VENTAS"/>
        <s v="CARTERA "/>
        <s v="COMPRAS"/>
        <s v="SISTEMAS"/>
        <s v="TESORERIA"/>
        <s v="MANTENIMIENTO"/>
        <s v="PLANTA"/>
        <s v="ILUMINACION"/>
      </sharedItems>
    </cacheField>
    <cacheField name="POTENCIA (HP)" numFmtId="0">
      <sharedItems containsString="0" containsBlank="1" containsNumber="1" minValue="0.24" maxValue="300"/>
    </cacheField>
    <cacheField name="POTENCIA (W)" numFmtId="0">
      <sharedItems containsSemiMixedTypes="0" containsString="0" containsNumber="1" minValue="0.18" maxValue="220"/>
    </cacheField>
    <cacheField name="CANTIDAD" numFmtId="0">
      <sharedItems containsSemiMixedTypes="0" containsString="0" containsNumber="1" containsInteger="1" minValue="1" maxValue="90"/>
    </cacheField>
    <cacheField name="POTENCIA TOTAL (kW)" numFmtId="0">
      <sharedItems containsSemiMixedTypes="0" containsString="0" containsNumber="1" minValue="0.18" maxValue="220"/>
    </cacheField>
    <cacheField name="TIEMPO DE OPERACIÓN (horas/día)" numFmtId="0">
      <sharedItems containsSemiMixedTypes="0" containsString="0" containsNumber="1" containsInteger="1" minValue="0" maxValue="24"/>
    </cacheField>
    <cacheField name="CONSUMO (kWh/día)" numFmtId="0">
      <sharedItems containsSemiMixedTypes="0" containsString="0" containsNumber="1" minValue="0" maxValue="224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n v="0"/>
    <m/>
    <n v="0"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  <r>
    <m/>
    <m/>
    <x v="0"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3">
  <r>
    <x v="0"/>
    <s v="Sinfín #2 descargue granel"/>
    <x v="0"/>
    <n v="2"/>
    <n v="1.5"/>
    <n v="1"/>
    <n v="1.5"/>
    <n v="2"/>
    <n v="3"/>
  </r>
  <r>
    <x v="0"/>
    <s v="Sinfín #1 descargue a granel"/>
    <x v="0"/>
    <n v="5.5"/>
    <n v="4"/>
    <n v="1"/>
    <n v="4"/>
    <n v="2"/>
    <n v="8"/>
  </r>
  <r>
    <x v="0"/>
    <s v="Elevador 1 / descargue a granel"/>
    <x v="0"/>
    <n v="2"/>
    <n v="1.5"/>
    <n v="1"/>
    <n v="1.5"/>
    <n v="2"/>
    <n v="3"/>
  </r>
  <r>
    <x v="0"/>
    <s v="sin fin silo 6 maiz"/>
    <x v="0"/>
    <n v="4"/>
    <n v="3"/>
    <n v="1"/>
    <n v="3"/>
    <n v="2"/>
    <n v="6"/>
  </r>
  <r>
    <x v="0"/>
    <s v="sinfín bazuca recibo granel"/>
    <x v="0"/>
    <n v="2"/>
    <n v="1.5"/>
    <n v="1"/>
    <n v="1.5"/>
    <n v="2"/>
    <n v="3"/>
  </r>
  <r>
    <x v="0"/>
    <s v="winche recibo granel"/>
    <x v="0"/>
    <n v="4"/>
    <n v="3"/>
    <n v="1"/>
    <n v="3"/>
    <n v="2"/>
    <n v="6"/>
  </r>
  <r>
    <x v="0"/>
    <s v="Sinfín #3 descargue granel"/>
    <x v="0"/>
    <n v="2"/>
    <n v="1.5"/>
    <n v="1"/>
    <n v="1.5"/>
    <n v="2"/>
    <n v="3"/>
  </r>
  <r>
    <x v="1"/>
    <s v="Elevador 2 / tolva bascula"/>
    <x v="1"/>
    <n v="3"/>
    <n v="2.2000000000000002"/>
    <n v="1"/>
    <n v="2.2000000000000002"/>
    <n v="24"/>
    <n v="52.800000000000004"/>
  </r>
  <r>
    <x v="1"/>
    <s v="sin fin silo 5 granel"/>
    <x v="1"/>
    <n v="3"/>
    <n v="2.2000000000000002"/>
    <n v="1"/>
    <n v="2.2000000000000002"/>
    <n v="24"/>
    <n v="52.800000000000004"/>
  </r>
  <r>
    <x v="1"/>
    <s v="sin fin silo 3 granel"/>
    <x v="1"/>
    <n v="3"/>
    <n v="2.2000000000000002"/>
    <n v="1"/>
    <n v="2.2000000000000002"/>
    <n v="24"/>
    <n v="52.800000000000004"/>
  </r>
  <r>
    <x v="1"/>
    <s v="sinfín silo 4 granel"/>
    <x v="1"/>
    <n v="2"/>
    <n v="1.5"/>
    <n v="1"/>
    <n v="1.5"/>
    <n v="24"/>
    <n v="36"/>
  </r>
  <r>
    <x v="1"/>
    <s v="turbina elevador tolva bascula"/>
    <x v="1"/>
    <n v="10"/>
    <n v="7.5"/>
    <n v="1"/>
    <n v="7.5"/>
    <n v="24"/>
    <n v="180"/>
  </r>
  <r>
    <x v="1"/>
    <s v="sinfín tolva bascula"/>
    <x v="1"/>
    <n v="4"/>
    <n v="3"/>
    <n v="1"/>
    <n v="3"/>
    <n v="24"/>
    <n v="72"/>
  </r>
  <r>
    <x v="1"/>
    <s v="Exclusa de mangas turbina elevador tolva bascula"/>
    <x v="1"/>
    <n v="2"/>
    <n v="1.5"/>
    <n v="1"/>
    <n v="1.5"/>
    <n v="24"/>
    <n v="36"/>
  </r>
  <r>
    <x v="1"/>
    <s v="Molino Buhler"/>
    <x v="2"/>
    <n v="300"/>
    <n v="22.5"/>
    <n v="1"/>
    <n v="22.5"/>
    <n v="24"/>
    <n v="540"/>
  </r>
  <r>
    <x v="1"/>
    <s v="sinfín alimentación molino  buhler /granos"/>
    <x v="2"/>
    <n v="5"/>
    <n v="4"/>
    <n v="1"/>
    <n v="4"/>
    <n v="24"/>
    <n v="96"/>
  </r>
  <r>
    <x v="1"/>
    <s v="Elevador 3 / harinas M. buhler"/>
    <x v="2"/>
    <n v="5"/>
    <n v="3.7"/>
    <n v="1"/>
    <n v="3.7"/>
    <n v="24"/>
    <n v="88.800000000000011"/>
  </r>
  <r>
    <x v="1"/>
    <s v="Turbina 1 Molino buhler"/>
    <x v="2"/>
    <n v="30"/>
    <n v="22"/>
    <n v="1"/>
    <n v="22"/>
    <n v="24"/>
    <n v="528"/>
  </r>
  <r>
    <x v="1"/>
    <s v="Turbina 2 molino buhler"/>
    <x v="2"/>
    <n v="24"/>
    <n v="17.5"/>
    <n v="1"/>
    <n v="17.5"/>
    <n v="24"/>
    <n v="420"/>
  </r>
  <r>
    <x v="1"/>
    <s v="alimentador molino buhler"/>
    <x v="2"/>
    <n v="0.5"/>
    <n v="0.37"/>
    <n v="1"/>
    <n v="0.37"/>
    <n v="24"/>
    <n v="8.879999999999999"/>
  </r>
  <r>
    <x v="1"/>
    <s v="sin fin tolva alivio molino buhler"/>
    <x v="2"/>
    <n v="4"/>
    <n v="3"/>
    <n v="1"/>
    <n v="3"/>
    <n v="24"/>
    <n v="72"/>
  </r>
  <r>
    <x v="1"/>
    <s v="Elevador 4 /mezcladora"/>
    <x v="3"/>
    <n v="5.5"/>
    <n v="4"/>
    <n v="1"/>
    <n v="4"/>
    <n v="18"/>
    <n v="72"/>
  </r>
  <r>
    <x v="1"/>
    <s v="trasportador de cadena alimentación T. mezcladora"/>
    <x v="3"/>
    <n v="5"/>
    <n v="3.7"/>
    <n v="1"/>
    <n v="3.7"/>
    <n v="18"/>
    <n v="66.600000000000009"/>
  </r>
  <r>
    <x v="1"/>
    <s v="Mezcladora"/>
    <x v="3"/>
    <n v="30"/>
    <n v="22"/>
    <n v="1"/>
    <n v="22"/>
    <n v="18"/>
    <n v="396"/>
  </r>
  <r>
    <x v="1"/>
    <s v="sinfín tolva alivio mezcladora"/>
    <x v="3"/>
    <n v="4"/>
    <n v="3"/>
    <n v="1"/>
    <n v="3"/>
    <n v="18"/>
    <n v="54"/>
  </r>
  <r>
    <x v="1"/>
    <s v="Fondo vivo "/>
    <x v="4"/>
    <n v="5"/>
    <n v="4"/>
    <n v="1"/>
    <n v="4"/>
    <n v="18"/>
    <n v="72"/>
  </r>
  <r>
    <x v="1"/>
    <s v="Alimentador"/>
    <x v="4"/>
    <n v="3"/>
    <n v="2.2000000000000002"/>
    <n v="1"/>
    <n v="2.2000000000000002"/>
    <n v="18"/>
    <n v="39.6"/>
  </r>
  <r>
    <x v="1"/>
    <s v="acondicionador"/>
    <x v="4"/>
    <n v="30"/>
    <n v="22"/>
    <n v="1"/>
    <n v="22"/>
    <n v="18"/>
    <n v="396"/>
  </r>
  <r>
    <x v="1"/>
    <s v="extruder"/>
    <x v="4"/>
    <n v="250"/>
    <n v="187"/>
    <n v="1"/>
    <n v="187"/>
    <n v="12"/>
    <n v="2244"/>
  </r>
  <r>
    <x v="1"/>
    <s v="motovibrador 1 zaranda 1"/>
    <x v="4"/>
    <n v="1.5"/>
    <n v="1.5"/>
    <n v="1"/>
    <n v="1.5"/>
    <n v="12"/>
    <n v="18"/>
  </r>
  <r>
    <x v="1"/>
    <s v="motovibrador 2  zaranda 1"/>
    <x v="4"/>
    <n v="1.5"/>
    <n v="1.5"/>
    <n v="1"/>
    <n v="1.5"/>
    <n v="12"/>
    <n v="18"/>
  </r>
  <r>
    <x v="1"/>
    <s v="tambor tombola de engrase"/>
    <x v="4"/>
    <n v="5"/>
    <n v="3.7"/>
    <n v="1"/>
    <n v="3.7"/>
    <n v="12"/>
    <n v="44.400000000000006"/>
  </r>
  <r>
    <x v="1"/>
    <s v="banda trasportadora alimentación tambor de engrase"/>
    <x v="4"/>
    <n v="1.2"/>
    <n v="0.9"/>
    <n v="1"/>
    <n v="0.9"/>
    <n v="12"/>
    <n v="10.8"/>
  </r>
  <r>
    <x v="1"/>
    <s v="agitador aceite"/>
    <x v="4"/>
    <n v="2"/>
    <n v="1.5"/>
    <n v="1"/>
    <n v="1.5"/>
    <n v="12"/>
    <n v="18"/>
  </r>
  <r>
    <x v="1"/>
    <s v="sinfín pretolva 2 extruder"/>
    <x v="4"/>
    <n v="2.4"/>
    <n v="1.8"/>
    <n v="1"/>
    <n v="1.8"/>
    <n v="12"/>
    <n v="21.6"/>
  </r>
  <r>
    <x v="1"/>
    <s v="sinfín pretolva 4 extruder"/>
    <x v="4"/>
    <n v="2"/>
    <n v="1.5"/>
    <n v="1"/>
    <n v="1.5"/>
    <n v="12"/>
    <n v="18"/>
  </r>
  <r>
    <x v="1"/>
    <s v="sinfín pretolva 3 extruder"/>
    <x v="4"/>
    <n v="2"/>
    <n v="1.5"/>
    <n v="1"/>
    <n v="1.5"/>
    <n v="12"/>
    <n v="18"/>
  </r>
  <r>
    <x v="1"/>
    <s v="cortador extruder"/>
    <x v="4"/>
    <n v="7.5"/>
    <n v="5.5"/>
    <n v="1"/>
    <n v="5.5"/>
    <n v="12"/>
    <n v="66"/>
  </r>
  <r>
    <x v="1"/>
    <s v="trasportador de cadena producto terminado"/>
    <x v="4"/>
    <n v="3"/>
    <n v="2.2000000000000002"/>
    <n v="1"/>
    <n v="2.2000000000000002"/>
    <n v="12"/>
    <n v="26.400000000000002"/>
  </r>
  <r>
    <x v="1"/>
    <s v="Motovibradores 1 zaranda  #2 PT"/>
    <x v="4"/>
    <n v="2"/>
    <n v="1.5"/>
    <n v="1"/>
    <n v="1.5"/>
    <n v="12"/>
    <n v="18"/>
  </r>
  <r>
    <x v="1"/>
    <s v="Motovibradores 2 zaranda  #2 PT"/>
    <x v="4"/>
    <n v="2"/>
    <n v="1.5"/>
    <n v="1"/>
    <n v="1.5"/>
    <n v="12"/>
    <n v="18"/>
  </r>
  <r>
    <x v="1"/>
    <s v="elevador producto terminado"/>
    <x v="4"/>
    <n v="5.5"/>
    <n v="4"/>
    <n v="1"/>
    <n v="4"/>
    <n v="12"/>
    <n v="48"/>
  </r>
  <r>
    <x v="1"/>
    <s v="elevador secador velomatic"/>
    <x v="5"/>
    <n v="5.5"/>
    <n v="4"/>
    <n v="1"/>
    <n v="4"/>
    <n v="4"/>
    <n v="16"/>
  </r>
  <r>
    <x v="1"/>
    <s v="turbina ducto neumático secador velomatic"/>
    <x v="5"/>
    <n v="20"/>
    <n v="15"/>
    <n v="1"/>
    <n v="15"/>
    <n v="4"/>
    <n v="60"/>
  </r>
  <r>
    <x v="1"/>
    <s v="esclusa secador velomatic"/>
    <x v="5"/>
    <n v="1.5"/>
    <n v="1.1000000000000001"/>
    <n v="1"/>
    <n v="1.1000000000000001"/>
    <n v="4"/>
    <n v="4.4000000000000004"/>
  </r>
  <r>
    <x v="1"/>
    <s v="motor esclusa interna secador velomatic"/>
    <x v="5"/>
    <n v="2"/>
    <n v="1.5"/>
    <n v="1"/>
    <n v="1.5"/>
    <n v="4"/>
    <n v="6"/>
  </r>
  <r>
    <x v="1"/>
    <s v="banda trasportadora   superior secador velomatic"/>
    <x v="5"/>
    <n v="3"/>
    <n v="2.2000000000000002"/>
    <n v="1"/>
    <n v="2.2000000000000002"/>
    <n v="4"/>
    <n v="8.8000000000000007"/>
  </r>
  <r>
    <x v="1"/>
    <s v="trasportador de cadena secador velomatic"/>
    <x v="5"/>
    <n v="3"/>
    <n v="2.2000000000000002"/>
    <n v="1"/>
    <n v="2.2000000000000002"/>
    <n v="4"/>
    <n v="8.8000000000000007"/>
  </r>
  <r>
    <x v="1"/>
    <s v="banda trasportadora  inferior secador velomatic"/>
    <x v="5"/>
    <n v="2"/>
    <n v="1.5"/>
    <n v="1"/>
    <n v="1.5"/>
    <n v="4"/>
    <n v="6"/>
  </r>
  <r>
    <x v="1"/>
    <s v="Ventilador Quemador "/>
    <x v="5"/>
    <n v="30"/>
    <n v="22"/>
    <n v="1"/>
    <n v="22"/>
    <n v="4"/>
    <n v="88"/>
  </r>
  <r>
    <x v="1"/>
    <s v="exclusa Ciclon secador geelen bodega 1"/>
    <x v="6"/>
    <n v="2"/>
    <n v="1.5"/>
    <n v="1"/>
    <n v="1.5"/>
    <n v="8"/>
    <n v="12"/>
  </r>
  <r>
    <x v="1"/>
    <s v="trasportador de cadena salida de secador geelen"/>
    <x v="6"/>
    <n v="5.5"/>
    <n v="4"/>
    <n v="1"/>
    <n v="4"/>
    <n v="8"/>
    <n v="32"/>
  </r>
  <r>
    <x v="1"/>
    <s v="exclusa de salida secador geelen"/>
    <x v="6"/>
    <n v="0.35"/>
    <n v="0.25"/>
    <n v="1"/>
    <n v="0.25"/>
    <n v="8"/>
    <n v="2"/>
  </r>
  <r>
    <x v="1"/>
    <s v="motor bomba hidraulica secador geelen"/>
    <x v="6"/>
    <n v="3.5"/>
    <n v="2.64"/>
    <n v="1"/>
    <n v="2.64"/>
    <n v="8"/>
    <n v="21.12"/>
  </r>
  <r>
    <x v="1"/>
    <s v="motor turbina quemador 1 secador geelen"/>
    <x v="6"/>
    <n v="100"/>
    <n v="75"/>
    <n v="1"/>
    <n v="75"/>
    <n v="8"/>
    <n v="600"/>
  </r>
  <r>
    <x v="1"/>
    <s v="motor turbina quemador 2 ignicion secador geelen"/>
    <x v="6"/>
    <n v="10"/>
    <n v="7.5"/>
    <n v="1"/>
    <n v="7.5"/>
    <n v="8"/>
    <n v="60"/>
  </r>
  <r>
    <x v="1"/>
    <s v="esclusa alimentación secador geelen"/>
    <x v="6"/>
    <n v="1"/>
    <n v="0.75"/>
    <n v="1"/>
    <n v="0.75"/>
    <n v="8"/>
    <n v="6"/>
  </r>
  <r>
    <x v="1"/>
    <s v="esclusa Finos  secador geelen"/>
    <x v="6"/>
    <n v="0.6"/>
    <n v="0.43"/>
    <n v="1"/>
    <n v="0.43"/>
    <n v="8"/>
    <n v="3.44"/>
  </r>
  <r>
    <x v="1"/>
    <s v="nivelador barredor secador geelen"/>
    <x v="6"/>
    <n v="0.24"/>
    <n v="0.18"/>
    <n v="1"/>
    <n v="0.18"/>
    <n v="8"/>
    <n v="1.44"/>
  </r>
  <r>
    <x v="1"/>
    <s v="barredor secador geelen"/>
    <x v="6"/>
    <n v="1"/>
    <n v="0.75"/>
    <n v="1"/>
    <n v="0.75"/>
    <n v="8"/>
    <n v="6"/>
  </r>
  <r>
    <x v="1"/>
    <s v="elevador secador geelen"/>
    <x v="6"/>
    <n v="5.5"/>
    <n v="4"/>
    <n v="1"/>
    <n v="4"/>
    <n v="8"/>
    <n v="32"/>
  </r>
  <r>
    <x v="1"/>
    <s v="Turbina 1 secador gellen"/>
    <x v="6"/>
    <n v="75"/>
    <n v="55"/>
    <n v="1"/>
    <n v="55"/>
    <n v="8"/>
    <n v="440"/>
  </r>
  <r>
    <x v="1"/>
    <s v="Turbina 2 secador gellen"/>
    <x v="6"/>
    <n v="75"/>
    <n v="55"/>
    <n v="1"/>
    <n v="55"/>
    <n v="8"/>
    <n v="440"/>
  </r>
  <r>
    <x v="1"/>
    <s v="exclusa alimetacion enfriador"/>
    <x v="7"/>
    <n v="2"/>
    <n v="1.5"/>
    <n v="1"/>
    <n v="1.5"/>
    <n v="12"/>
    <n v="18"/>
  </r>
  <r>
    <x v="1"/>
    <s v="sinfín salida de enfriador"/>
    <x v="7"/>
    <n v="3"/>
    <n v="2.2000000000000002"/>
    <n v="1"/>
    <n v="2.2000000000000002"/>
    <n v="12"/>
    <n v="26.400000000000002"/>
  </r>
  <r>
    <x v="1"/>
    <s v="turbina enfriador"/>
    <x v="7"/>
    <n v="25"/>
    <n v="18.5"/>
    <n v="1"/>
    <n v="18.5"/>
    <n v="12"/>
    <n v="222"/>
  </r>
  <r>
    <x v="1"/>
    <s v="exclusa ciclon enfriador"/>
    <x v="7"/>
    <n v="2"/>
    <n v="1.5"/>
    <n v="1"/>
    <n v="1.5"/>
    <n v="12"/>
    <n v="18"/>
  </r>
  <r>
    <x v="1"/>
    <s v="parrilla enfriador"/>
    <x v="7"/>
    <n v="2"/>
    <n v="1.5"/>
    <n v="1"/>
    <n v="1.5"/>
    <n v="12"/>
    <n v="18"/>
  </r>
  <r>
    <x v="1"/>
    <s v="elevador molino chino"/>
    <x v="8"/>
    <n v="5.5"/>
    <n v="4"/>
    <n v="1"/>
    <n v="4"/>
    <n v="0"/>
    <n v="0"/>
  </r>
  <r>
    <x v="1"/>
    <s v="sinfín alimentación molino chino"/>
    <x v="8"/>
    <n v="3"/>
    <n v="2.2000000000000002"/>
    <n v="1"/>
    <n v="2.2000000000000002"/>
    <n v="0"/>
    <n v="0"/>
  </r>
  <r>
    <x v="1"/>
    <s v="Molino famsung /chino"/>
    <x v="8"/>
    <n v="300"/>
    <n v="220"/>
    <n v="1"/>
    <n v="220"/>
    <n v="0"/>
    <n v="0"/>
  </r>
  <r>
    <x v="1"/>
    <s v="Alimentador molino famsung"/>
    <x v="8"/>
    <n v="3"/>
    <n v="2.2000000000000002"/>
    <n v="1"/>
    <n v="2.2000000000000002"/>
    <n v="0"/>
    <n v="0"/>
  </r>
  <r>
    <x v="1"/>
    <s v="turbina succión/vacio molino famsung"/>
    <x v="8"/>
    <n v="40"/>
    <n v="30"/>
    <n v="1"/>
    <n v="30"/>
    <n v="0"/>
    <n v="0"/>
  </r>
  <r>
    <x v="1"/>
    <s v="sin fin tolva alivio molino famsun"/>
    <x v="8"/>
    <n v="4"/>
    <n v="3"/>
    <n v="1"/>
    <n v="3"/>
    <n v="0"/>
    <n v="0"/>
  </r>
  <r>
    <x v="1"/>
    <s v="motor de  arrastre de bolsa empacadora rosdan"/>
    <x v="9"/>
    <n v="2"/>
    <n v="1.5"/>
    <n v="1"/>
    <n v="1.5"/>
    <n v="12"/>
    <n v="18"/>
  </r>
  <r>
    <x v="1"/>
    <s v="banda trasportadora  empacadora rosdan"/>
    <x v="9"/>
    <n v="2"/>
    <n v="1.5"/>
    <n v="1"/>
    <n v="1.5"/>
    <n v="12"/>
    <n v="18"/>
  </r>
  <r>
    <x v="1"/>
    <s v="banda trasportadora  linea 1"/>
    <x v="10"/>
    <n v="3"/>
    <n v="2.2000000000000002"/>
    <n v="1"/>
    <n v="2.2000000000000002"/>
    <n v="12"/>
    <n v="26.400000000000002"/>
  </r>
  <r>
    <x v="1"/>
    <s v="ensacadora tolva A  empacadora linea 2 pesapack"/>
    <x v="11"/>
    <n v="1"/>
    <n v="0.75"/>
    <n v="1"/>
    <n v="0.75"/>
    <n v="12"/>
    <n v="9"/>
  </r>
  <r>
    <x v="1"/>
    <s v="ensacadora tolva B  empacadora linea 2 pesapack"/>
    <x v="11"/>
    <n v="2.2999999999999998"/>
    <n v="1.75"/>
    <n v="1"/>
    <n v="1.75"/>
    <n v="12"/>
    <n v="21"/>
  </r>
  <r>
    <x v="1"/>
    <s v="banda trasportadora  linea 2 empacadora pesapack"/>
    <x v="11"/>
    <n v="1.5"/>
    <n v="1.1000000000000001"/>
    <n v="1"/>
    <n v="1.1000000000000001"/>
    <n v="12"/>
    <n v="13.200000000000001"/>
  </r>
  <r>
    <x v="1"/>
    <s v="elevador empacadora  intertec bodega 2"/>
    <x v="12"/>
    <n v="0.5"/>
    <n v="0.37"/>
    <n v="1"/>
    <n v="0.37"/>
    <n v="12"/>
    <n v="4.4399999999999995"/>
  </r>
  <r>
    <x v="1"/>
    <s v="elevador empacadora  intertec bodega 3"/>
    <x v="13"/>
    <n v="1"/>
    <n v="0.75"/>
    <n v="1"/>
    <n v="0.75"/>
    <n v="6"/>
    <n v="4.5"/>
  </r>
  <r>
    <x v="1"/>
    <s v="banda trasportadora  linea de galleta"/>
    <x v="14"/>
    <n v="3"/>
    <n v="2.2000000000000002"/>
    <n v="1"/>
    <n v="2.2000000000000002"/>
    <n v="8"/>
    <n v="17.600000000000001"/>
  </r>
  <r>
    <x v="1"/>
    <s v="Sinfín 2 molino de pan"/>
    <x v="15"/>
    <n v="4"/>
    <n v="3"/>
    <n v="1"/>
    <n v="3"/>
    <n v="8"/>
    <n v="24"/>
  </r>
  <r>
    <x v="1"/>
    <s v="sinfin1 moliono de pan"/>
    <x v="15"/>
    <n v="5"/>
    <n v="3.7"/>
    <n v="1"/>
    <n v="3.7"/>
    <n v="8"/>
    <n v="29.6"/>
  </r>
  <r>
    <x v="1"/>
    <s v="molino stedman de mandibulas"/>
    <x v="15"/>
    <n v="30"/>
    <n v="22"/>
    <n v="1"/>
    <n v="22"/>
    <n v="8"/>
    <n v="176"/>
  </r>
  <r>
    <x v="1"/>
    <s v="licuadora marmita"/>
    <x v="16"/>
    <n v="15"/>
    <n v="12"/>
    <n v="1"/>
    <n v="12"/>
    <n v="12"/>
    <n v="144"/>
  </r>
  <r>
    <x v="1"/>
    <s v="agitador marmita"/>
    <x v="16"/>
    <n v="5"/>
    <n v="3.75"/>
    <n v="1"/>
    <n v="3.75"/>
    <n v="12"/>
    <n v="45"/>
  </r>
  <r>
    <x v="1"/>
    <s v="turbina caldera"/>
    <x v="17"/>
    <n v="3"/>
    <n v="2.2000000000000002"/>
    <n v="1"/>
    <n v="2.2000000000000002"/>
    <n v="12"/>
    <n v="26.400000000000002"/>
  </r>
  <r>
    <x v="1"/>
    <s v="motor bomba 1 caldera"/>
    <x v="17"/>
    <n v="3"/>
    <n v="2.2000000000000002"/>
    <n v="1"/>
    <n v="2.2000000000000002"/>
    <n v="12"/>
    <n v="26.400000000000002"/>
  </r>
  <r>
    <x v="1"/>
    <s v="motor bomba 2 caldera"/>
    <x v="17"/>
    <n v="3"/>
    <n v="2.2000000000000002"/>
    <n v="1"/>
    <n v="2.2000000000000002"/>
    <n v="12"/>
    <n v="26.400000000000002"/>
  </r>
  <r>
    <x v="1"/>
    <s v="Motor de 30 HP (AS 30 T)"/>
    <x v="18"/>
    <n v="30"/>
    <n v="22"/>
    <n v="1"/>
    <n v="22"/>
    <n v="8"/>
    <n v="176"/>
  </r>
  <r>
    <x v="1"/>
    <s v="Motor de 40 HP (ASD 40 )"/>
    <x v="19"/>
    <n v="40"/>
    <n v="30"/>
    <n v="1"/>
    <n v="30"/>
    <n v="8"/>
    <n v="240"/>
  </r>
  <r>
    <x v="1"/>
    <s v="Motor de 40 HP (TCH 45 )"/>
    <x v="20"/>
    <n v="2"/>
    <n v="1.5"/>
    <n v="1"/>
    <n v="1.5"/>
    <n v="8"/>
    <n v="12"/>
  </r>
  <r>
    <x v="1"/>
    <s v="mezcladora premezcla"/>
    <x v="21"/>
    <n v="1.8"/>
    <n v="1.35"/>
    <n v="1"/>
    <n v="1.35"/>
    <n v="8"/>
    <n v="10.8"/>
  </r>
  <r>
    <x v="1"/>
    <s v="Ventilador Filtro de aspiracion de polvo "/>
    <x v="21"/>
    <n v="5"/>
    <n v="3.75"/>
    <n v="1"/>
    <n v="3.75"/>
    <n v="8"/>
    <n v="30"/>
  </r>
  <r>
    <x v="1"/>
    <s v="Bomba subterranea de alimentacion de Agua "/>
    <x v="22"/>
    <n v="1"/>
    <n v="0.75"/>
    <n v="1"/>
    <n v="0.75"/>
    <n v="12"/>
    <n v="9"/>
  </r>
  <r>
    <x v="2"/>
    <s v="Computador"/>
    <x v="23"/>
    <m/>
    <n v="0.3"/>
    <n v="6"/>
    <n v="1.7999999999999998"/>
    <n v="8"/>
    <n v="14.399999999999999"/>
  </r>
  <r>
    <x v="2"/>
    <s v="Computador"/>
    <x v="24"/>
    <m/>
    <n v="0.3"/>
    <n v="5"/>
    <n v="1.5"/>
    <n v="8"/>
    <n v="12"/>
  </r>
  <r>
    <x v="2"/>
    <s v="Computador"/>
    <x v="25"/>
    <m/>
    <n v="0.3"/>
    <n v="2"/>
    <n v="0.6"/>
    <n v="8"/>
    <n v="4.8"/>
  </r>
  <r>
    <x v="2"/>
    <s v="Computador"/>
    <x v="26"/>
    <m/>
    <n v="0.3"/>
    <n v="2"/>
    <n v="0.6"/>
    <n v="8"/>
    <n v="4.8"/>
  </r>
  <r>
    <x v="2"/>
    <s v="Computador"/>
    <x v="27"/>
    <m/>
    <n v="0.3"/>
    <n v="1"/>
    <n v="0.3"/>
    <n v="8"/>
    <n v="2.4"/>
  </r>
  <r>
    <x v="2"/>
    <s v="Computador"/>
    <x v="28"/>
    <m/>
    <n v="0.3"/>
    <n v="1"/>
    <n v="0.3"/>
    <n v="8"/>
    <n v="2.4"/>
  </r>
  <r>
    <x v="2"/>
    <s v="Computador"/>
    <x v="29"/>
    <m/>
    <n v="0.3"/>
    <n v="5"/>
    <n v="1.5"/>
    <n v="8"/>
    <n v="12"/>
  </r>
  <r>
    <x v="2"/>
    <s v="Computador"/>
    <x v="30"/>
    <m/>
    <n v="0.3"/>
    <n v="1"/>
    <n v="0.3"/>
    <n v="8"/>
    <n v="2.4"/>
  </r>
  <r>
    <x v="2"/>
    <s v="Computador"/>
    <x v="31"/>
    <m/>
    <n v="0.3"/>
    <n v="2"/>
    <n v="0.6"/>
    <n v="8"/>
    <n v="4.8"/>
  </r>
  <r>
    <x v="2"/>
    <s v="Computador"/>
    <x v="32"/>
    <m/>
    <n v="0.3"/>
    <n v="1"/>
    <n v="0.3"/>
    <n v="8"/>
    <n v="2.4"/>
  </r>
  <r>
    <x v="2"/>
    <s v="Computador"/>
    <x v="33"/>
    <m/>
    <n v="0.3"/>
    <n v="1"/>
    <n v="0.3"/>
    <n v="8"/>
    <n v="2.4"/>
  </r>
  <r>
    <x v="2"/>
    <s v="Computador"/>
    <x v="34"/>
    <m/>
    <n v="0.3"/>
    <n v="2"/>
    <n v="0.6"/>
    <n v="8"/>
    <n v="4.8"/>
  </r>
  <r>
    <x v="2"/>
    <s v="Impresora"/>
    <x v="23"/>
    <m/>
    <n v="0.5"/>
    <n v="1"/>
    <n v="0.5"/>
    <n v="8"/>
    <n v="4"/>
  </r>
  <r>
    <x v="2"/>
    <s v="Impresora"/>
    <x v="31"/>
    <m/>
    <n v="0.5"/>
    <n v="1"/>
    <n v="0.5"/>
    <n v="8"/>
    <n v="4"/>
  </r>
  <r>
    <x v="2"/>
    <s v="Impresora"/>
    <x v="33"/>
    <m/>
    <n v="0.5"/>
    <n v="1"/>
    <n v="0.5"/>
    <n v="8"/>
    <n v="4"/>
  </r>
  <r>
    <x v="2"/>
    <s v="Aire acondicionado"/>
    <x v="23"/>
    <m/>
    <n v="0.5"/>
    <n v="1"/>
    <n v="0.5"/>
    <n v="8"/>
    <n v="4"/>
  </r>
  <r>
    <x v="1"/>
    <s v="Bombillas alta eficiencia"/>
    <x v="35"/>
    <m/>
    <n v="0.3"/>
    <n v="1"/>
    <n v="0.3"/>
    <n v="8"/>
    <n v="2.4"/>
  </r>
  <r>
    <x v="1"/>
    <s v="Bombillas alta eficiencia"/>
    <x v="35"/>
    <m/>
    <n v="0.3"/>
    <n v="1"/>
    <n v="0.3"/>
    <n v="8"/>
    <n v="2.4"/>
  </r>
  <r>
    <x v="1"/>
    <s v="Bombillas alta eficiencia"/>
    <x v="35"/>
    <m/>
    <n v="0.3"/>
    <n v="1"/>
    <n v="0.3"/>
    <n v="8"/>
    <n v="2.4"/>
  </r>
  <r>
    <x v="1"/>
    <s v="Bombillas alta eficiencia"/>
    <x v="35"/>
    <m/>
    <n v="0.3"/>
    <n v="1"/>
    <n v="0.3"/>
    <n v="8"/>
    <n v="2.4"/>
  </r>
  <r>
    <x v="1"/>
    <s v="Bombillas alta eficiencia"/>
    <x v="35"/>
    <m/>
    <n v="0.3"/>
    <n v="1"/>
    <n v="0.3"/>
    <n v="8"/>
    <n v="2.4"/>
  </r>
  <r>
    <x v="1"/>
    <s v="Bombillas alta eficiencia"/>
    <x v="35"/>
    <m/>
    <n v="0.3"/>
    <n v="1"/>
    <n v="0.3"/>
    <n v="8"/>
    <n v="2.4"/>
  </r>
  <r>
    <x v="1"/>
    <s v="Bombillas alta eficiencia"/>
    <x v="35"/>
    <m/>
    <n v="0.3"/>
    <n v="1"/>
    <n v="0.3"/>
    <n v="8"/>
    <n v="2.4"/>
  </r>
  <r>
    <x v="1"/>
    <s v="Bombillas alta eficiencia"/>
    <x v="35"/>
    <m/>
    <n v="0.3"/>
    <n v="1"/>
    <n v="0.3"/>
    <n v="8"/>
    <n v="2.4"/>
  </r>
  <r>
    <x v="1"/>
    <s v="Bombillas alta eficiencia"/>
    <x v="35"/>
    <m/>
    <n v="0.3"/>
    <n v="1"/>
    <n v="0.3"/>
    <n v="8"/>
    <n v="2.4"/>
  </r>
  <r>
    <x v="3"/>
    <s v="Tubus fluorecentes"/>
    <x v="36"/>
    <m/>
    <n v="0.18"/>
    <n v="90"/>
    <n v="16.2"/>
    <n v="9"/>
    <n v="145.799999999999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2">
  <location ref="A9:B47" firstHeaderRow="1" firstDataRow="1" firstDataCol="1"/>
  <pivotFields count="9">
    <pivotField showAll="0">
      <items count="7">
        <item m="1" x="5"/>
        <item m="1" x="4"/>
        <item x="2"/>
        <item x="0"/>
        <item x="3"/>
        <item x="1"/>
        <item t="default"/>
      </items>
    </pivotField>
    <pivotField showAll="0"/>
    <pivotField axis="axisRow" showAll="0" sortType="descending">
      <items count="38">
        <item x="17"/>
        <item x="30"/>
        <item x="31"/>
        <item x="18"/>
        <item x="19"/>
        <item x="23"/>
        <item x="1"/>
        <item x="16"/>
        <item x="9"/>
        <item x="14"/>
        <item x="12"/>
        <item x="13"/>
        <item x="10"/>
        <item x="11"/>
        <item x="7"/>
        <item x="22"/>
        <item x="4"/>
        <item x="25"/>
        <item x="27"/>
        <item x="36"/>
        <item x="26"/>
        <item x="34"/>
        <item x="3"/>
        <item x="2"/>
        <item x="15"/>
        <item x="8"/>
        <item x="35"/>
        <item x="21"/>
        <item x="24"/>
        <item x="28"/>
        <item x="0"/>
        <item x="20"/>
        <item x="6"/>
        <item x="5"/>
        <item x="32"/>
        <item x="33"/>
        <item x="2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dataField="1" showAll="0"/>
  </pivotFields>
  <rowFields count="1">
    <field x="2"/>
  </rowFields>
  <rowItems count="38">
    <i>
      <x v="16"/>
    </i>
    <i>
      <x v="23"/>
    </i>
    <i>
      <x v="32"/>
    </i>
    <i>
      <x v="22"/>
    </i>
    <i>
      <x v="6"/>
    </i>
    <i>
      <x v="14"/>
    </i>
    <i>
      <x v="4"/>
    </i>
    <i>
      <x v="24"/>
    </i>
    <i>
      <x v="33"/>
    </i>
    <i>
      <x v="7"/>
    </i>
    <i>
      <x v="3"/>
    </i>
    <i>
      <x v="19"/>
    </i>
    <i>
      <x/>
    </i>
    <i>
      <x v="13"/>
    </i>
    <i>
      <x v="27"/>
    </i>
    <i>
      <x v="8"/>
    </i>
    <i>
      <x v="30"/>
    </i>
    <i>
      <x v="12"/>
    </i>
    <i>
      <x v="5"/>
    </i>
    <i>
      <x v="26"/>
    </i>
    <i>
      <x v="9"/>
    </i>
    <i>
      <x v="31"/>
    </i>
    <i>
      <x v="28"/>
    </i>
    <i>
      <x v="36"/>
    </i>
    <i>
      <x v="15"/>
    </i>
    <i>
      <x v="2"/>
    </i>
    <i>
      <x v="35"/>
    </i>
    <i>
      <x v="21"/>
    </i>
    <i>
      <x v="20"/>
    </i>
    <i>
      <x v="17"/>
    </i>
    <i>
      <x v="11"/>
    </i>
    <i>
      <x v="10"/>
    </i>
    <i>
      <x v="34"/>
    </i>
    <i>
      <x v="1"/>
    </i>
    <i>
      <x v="29"/>
    </i>
    <i>
      <x v="18"/>
    </i>
    <i>
      <x v="25"/>
    </i>
    <i t="grand">
      <x/>
    </i>
  </rowItems>
  <colItems count="1">
    <i/>
  </colItems>
  <dataFields count="1">
    <dataField name="Suma de CONSUMO (kWh/día)" fld="8" baseField="0" baseItem="0" numFmtId="172"/>
  </dataFields>
  <formats count="2">
    <format dxfId="1">
      <pivotArea outline="0" collapsedLevelsAreSubtotals="1" fieldPosition="0"/>
    </format>
    <format dxfId="0">
      <pivotArea collapsedLevelsAreSubtotals="1" fieldPosition="0">
        <references count="1"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4" indent="0" outline="1" outlineData="1" multipleFieldFilters="0">
  <location ref="A3:C5" firstHeaderRow="0" firstDataRow="1" firstDataCol="1"/>
  <pivotFields count="11">
    <pivotField numFmtId="172" showAll="0"/>
    <pivotField numFmtId="172" showAll="0"/>
    <pivotField axis="axisRow" numFmtId="172" showAll="0" includeNewItemsInFilter="1" sortType="ascending" sumSubtotal="1">
      <items count="13">
        <item m="1" x="7"/>
        <item m="1" x="1"/>
        <item m="1" x="6"/>
        <item m="1" x="10"/>
        <item m="1" x="11"/>
        <item m="1" x="2"/>
        <item m="1" x="9"/>
        <item m="1" x="3"/>
        <item m="1" x="8"/>
        <item m="1" x="4"/>
        <item m="1" x="5"/>
        <item x="0"/>
        <item t="sum"/>
      </items>
    </pivotField>
    <pivotField numFmtId="172" showAll="0"/>
    <pivotField numFmtId="172" showAll="0"/>
    <pivotField numFmtId="172" showAll="0"/>
    <pivotField numFmtId="172" showAll="0"/>
    <pivotField numFmtId="172" showAll="0"/>
    <pivotField dataField="1" numFmtId="172" showAll="0"/>
    <pivotField numFmtId="172" dragToRow="0" dragToCol="0" dragToPage="0" showAll="0" defaultSubtotal="0"/>
    <pivotField dataField="1" numFmtId="172" dragToRow="0" dragToCol="0" dragToPage="0" showAll="0" defaultSubtotal="0"/>
  </pivotFields>
  <rowFields count="1">
    <field x="2"/>
  </rowFields>
  <rowItems count="2">
    <i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mpo2" fld="10" baseField="2" baseItem="5" numFmtId="1"/>
    <dataField name="Suma de CONSUMO (kWh/día)" fld="8" baseField="2" baseItem="0" numFmtId="10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formats count="5">
    <format dxfId="6">
      <pivotArea outline="0" fieldPosition="0">
        <references count="1">
          <reference field="4294967294" count="1">
            <x v="1"/>
          </reference>
        </references>
      </pivotArea>
    </format>
    <format dxfId="5">
      <pivotArea collapsedLevelsAreSubtotals="1" fieldPosition="0">
        <references count="2">
          <reference field="4294967294" count="1" selected="0">
            <x v="1"/>
          </reference>
          <reference field="2" count="0"/>
        </references>
      </pivotArea>
    </format>
    <format dxfId="4">
      <pivotArea collapsedLevelsAreSubtotals="1" fieldPosition="0">
        <references count="2">
          <reference field="4294967294" count="1" selected="0">
            <x v="0"/>
          </reference>
          <reference field="2" count="0"/>
        </references>
      </pivotArea>
    </format>
    <format dxfId="3">
      <pivotArea field="2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pme.gov.co/Calculadora_Emisiones/aplicacion/calculadora.html" TargetMode="External"/><Relationship Id="rId3" Type="http://schemas.openxmlformats.org/officeDocument/2006/relationships/hyperlink" Target="http://www.upme.gov.co/generadorconsultas/Consulta_Series.aspx?idModulo=3&amp;tipoSerie=136&amp;fechainicial=01/01/2010&amp;fechafinal=31/12/2016" TargetMode="External"/><Relationship Id="rId7" Type="http://schemas.openxmlformats.org/officeDocument/2006/relationships/hyperlink" Target="https://www.google.com.co/webhp?sourceid=chrome-instant&amp;ion=1&amp;espv=2&amp;ie=UTF-8" TargetMode="External"/><Relationship Id="rId2" Type="http://schemas.openxmlformats.org/officeDocument/2006/relationships/hyperlink" Target="http://www.sipg.gov.co/sipg/documentos/estudios_recientes/Informe_Final_CTL.pdf" TargetMode="External"/><Relationship Id="rId1" Type="http://schemas.openxmlformats.org/officeDocument/2006/relationships/hyperlink" Target="http://www.upme.gov.co/Calculadora_Emisiones/aplicacion/calculadora.html" TargetMode="External"/><Relationship Id="rId6" Type="http://schemas.openxmlformats.org/officeDocument/2006/relationships/hyperlink" Target="http://www.upme.gov.co/generadorconsultas/Consulta_Series.aspx?idModulo=3&amp;tipoSerie=135&amp;fechainicial=01/01/2010&amp;fechafinal=31/12/2016" TargetMode="External"/><Relationship Id="rId5" Type="http://schemas.openxmlformats.org/officeDocument/2006/relationships/hyperlink" Target="https://www.google.com.co/webhp?sourceid=chrome-instant&amp;ion=1&amp;espv=2&amp;ie=UTF-8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://www.upme.gov.co/Calculadora_Emisiones/aplicacion/calculadora.html" TargetMode="External"/><Relationship Id="rId9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AA28"/>
  <sheetViews>
    <sheetView zoomScale="70" zoomScaleNormal="70" workbookViewId="0">
      <selection activeCell="D46" sqref="D46"/>
    </sheetView>
  </sheetViews>
  <sheetFormatPr baseColWidth="10" defaultRowHeight="15"/>
  <sheetData>
    <row r="1" spans="17:27">
      <c r="Q1" s="202" t="s">
        <v>137</v>
      </c>
      <c r="R1" s="202"/>
      <c r="S1" s="202"/>
      <c r="T1" s="202"/>
      <c r="U1" s="202"/>
      <c r="V1" s="202"/>
      <c r="W1" s="202"/>
      <c r="X1" s="202"/>
      <c r="Y1" s="202"/>
      <c r="Z1" s="202"/>
      <c r="AA1" s="202"/>
    </row>
    <row r="2" spans="17:27"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</row>
    <row r="3" spans="17:27" ht="15" customHeight="1">
      <c r="Q3" s="203" t="s">
        <v>143</v>
      </c>
      <c r="R3" s="203"/>
      <c r="S3" s="203"/>
      <c r="T3" s="203"/>
      <c r="U3" s="203"/>
      <c r="V3" s="203"/>
      <c r="W3" s="203"/>
      <c r="X3" s="203"/>
      <c r="Y3" s="203"/>
      <c r="Z3" s="203"/>
      <c r="AA3" s="203"/>
    </row>
    <row r="4" spans="17:27" ht="15" customHeight="1"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</row>
    <row r="5" spans="17:27" ht="15" customHeight="1"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</row>
    <row r="6" spans="17:27" ht="15" customHeight="1"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</row>
    <row r="7" spans="17:27"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</row>
    <row r="8" spans="17:27"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</row>
    <row r="9" spans="17:27"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</row>
    <row r="10" spans="17:27"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</row>
    <row r="11" spans="17:27" ht="15" customHeight="1">
      <c r="Q11" s="203" t="s">
        <v>145</v>
      </c>
      <c r="R11" s="203"/>
      <c r="S11" s="203"/>
      <c r="T11" s="203"/>
      <c r="U11" s="203"/>
      <c r="V11" s="203"/>
      <c r="W11" s="203"/>
      <c r="X11" s="203"/>
      <c r="Y11" s="203"/>
      <c r="Z11" s="203"/>
      <c r="AA11" s="203"/>
    </row>
    <row r="12" spans="17:27" ht="15" customHeight="1"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</row>
    <row r="13" spans="17:27" ht="15" customHeight="1"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</row>
    <row r="14" spans="17:27" ht="15" customHeight="1"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</row>
    <row r="15" spans="17:27" ht="15" customHeight="1"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</row>
    <row r="16" spans="17:27" ht="15" customHeight="1"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</row>
    <row r="17" spans="17:27" ht="15" customHeight="1"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</row>
    <row r="18" spans="17:27" ht="15" customHeight="1">
      <c r="Q18" s="204" t="s">
        <v>144</v>
      </c>
      <c r="R18" s="205"/>
      <c r="S18" s="205"/>
      <c r="T18" s="205"/>
      <c r="U18" s="205"/>
      <c r="V18" s="205"/>
      <c r="W18" s="205"/>
      <c r="X18" s="205"/>
      <c r="Y18" s="205"/>
      <c r="Z18" s="205"/>
      <c r="AA18" s="206"/>
    </row>
    <row r="19" spans="17:27" ht="18.75" customHeight="1">
      <c r="Q19" s="207"/>
      <c r="R19" s="208"/>
      <c r="S19" s="208"/>
      <c r="T19" s="208"/>
      <c r="U19" s="208"/>
      <c r="V19" s="208"/>
      <c r="W19" s="208"/>
      <c r="X19" s="208"/>
      <c r="Y19" s="208"/>
      <c r="Z19" s="208"/>
      <c r="AA19" s="209"/>
    </row>
    <row r="20" spans="17:27" ht="18.75" customHeight="1">
      <c r="Q20" s="207"/>
      <c r="R20" s="208"/>
      <c r="S20" s="208"/>
      <c r="T20" s="208"/>
      <c r="U20" s="208"/>
      <c r="V20" s="208"/>
      <c r="W20" s="208"/>
      <c r="X20" s="208"/>
      <c r="Y20" s="208"/>
      <c r="Z20" s="208"/>
      <c r="AA20" s="209"/>
    </row>
    <row r="21" spans="17:27" ht="18.75" customHeight="1">
      <c r="Q21" s="207"/>
      <c r="R21" s="208"/>
      <c r="S21" s="208"/>
      <c r="T21" s="208"/>
      <c r="U21" s="208"/>
      <c r="V21" s="208"/>
      <c r="W21" s="208"/>
      <c r="X21" s="208"/>
      <c r="Y21" s="208"/>
      <c r="Z21" s="208"/>
      <c r="AA21" s="209"/>
    </row>
    <row r="22" spans="17:27" ht="15" customHeight="1">
      <c r="Q22" s="207"/>
      <c r="R22" s="208"/>
      <c r="S22" s="208"/>
      <c r="T22" s="208"/>
      <c r="U22" s="208"/>
      <c r="V22" s="208"/>
      <c r="W22" s="208"/>
      <c r="X22" s="208"/>
      <c r="Y22" s="208"/>
      <c r="Z22" s="208"/>
      <c r="AA22" s="209"/>
    </row>
    <row r="23" spans="17:27" ht="15" customHeight="1">
      <c r="Q23" s="207"/>
      <c r="R23" s="208"/>
      <c r="S23" s="208"/>
      <c r="T23" s="208"/>
      <c r="U23" s="208"/>
      <c r="V23" s="208"/>
      <c r="W23" s="208"/>
      <c r="X23" s="208"/>
      <c r="Y23" s="208"/>
      <c r="Z23" s="208"/>
      <c r="AA23" s="209"/>
    </row>
    <row r="24" spans="17:27" ht="15" customHeight="1">
      <c r="Q24" s="210"/>
      <c r="R24" s="211"/>
      <c r="S24" s="211"/>
      <c r="T24" s="211"/>
      <c r="U24" s="211"/>
      <c r="V24" s="211"/>
      <c r="W24" s="211"/>
      <c r="X24" s="211"/>
      <c r="Y24" s="211"/>
      <c r="Z24" s="211"/>
      <c r="AA24" s="212"/>
    </row>
    <row r="25" spans="17:27" ht="15" customHeight="1"/>
    <row r="26" spans="17:27" ht="15" customHeight="1"/>
    <row r="27" spans="17:27" ht="15" customHeight="1"/>
    <row r="28" spans="17:27" ht="15" customHeight="1"/>
  </sheetData>
  <mergeCells count="4">
    <mergeCell ref="Q1:AA2"/>
    <mergeCell ref="Q3:AA10"/>
    <mergeCell ref="Q11:AA17"/>
    <mergeCell ref="Q18:AA2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workbookViewId="0">
      <selection activeCell="M25" sqref="M25"/>
    </sheetView>
  </sheetViews>
  <sheetFormatPr baseColWidth="10" defaultRowHeight="15"/>
  <cols>
    <col min="6" max="7" width="0" hidden="1" customWidth="1"/>
    <col min="17" max="17" width="23.7109375" customWidth="1"/>
  </cols>
  <sheetData>
    <row r="1" spans="1:26">
      <c r="A1" s="52"/>
      <c r="B1" s="52"/>
      <c r="C1" s="52"/>
      <c r="D1" s="52"/>
      <c r="E1" s="52"/>
      <c r="F1" s="52"/>
      <c r="G1" s="52"/>
      <c r="H1" s="52"/>
      <c r="K1" s="52"/>
      <c r="L1" s="52"/>
      <c r="M1" s="52"/>
      <c r="N1" s="52"/>
      <c r="O1" s="52"/>
      <c r="P1" s="52"/>
      <c r="R1" s="52"/>
      <c r="S1" s="52"/>
      <c r="T1" s="52"/>
      <c r="U1" s="52"/>
      <c r="V1" s="52"/>
      <c r="W1" s="52"/>
      <c r="X1" s="52"/>
      <c r="Y1" s="52"/>
      <c r="Z1" s="52"/>
    </row>
    <row r="2" spans="1:26" ht="54.75" customHeight="1">
      <c r="A2" s="279" t="s">
        <v>300</v>
      </c>
      <c r="B2" s="280"/>
      <c r="C2" s="281" t="s">
        <v>95</v>
      </c>
      <c r="D2" s="263" t="s">
        <v>301</v>
      </c>
      <c r="E2" s="264"/>
      <c r="F2" s="282" t="s">
        <v>302</v>
      </c>
      <c r="G2" s="283"/>
      <c r="H2" s="52"/>
      <c r="K2" s="52"/>
      <c r="L2" s="52"/>
      <c r="M2" s="52"/>
      <c r="N2" s="52"/>
      <c r="O2" s="52"/>
      <c r="P2" s="52"/>
      <c r="R2" s="52"/>
      <c r="S2" s="52"/>
      <c r="T2" s="52"/>
      <c r="U2" s="52"/>
      <c r="V2" s="52"/>
      <c r="W2" s="52"/>
      <c r="X2" s="52"/>
      <c r="Y2" s="52"/>
      <c r="Z2" s="52"/>
    </row>
    <row r="3" spans="1:26">
      <c r="A3" s="281" t="s">
        <v>5</v>
      </c>
      <c r="B3" s="281" t="str">
        <f>+'[5]CONSUMOS Y PRODUCCIÓN'!C3</f>
        <v>kWh</v>
      </c>
      <c r="C3" s="281" t="str">
        <f>+'[5]CONSUMOS Y PRODUCCIÓN'!C139</f>
        <v>Ton</v>
      </c>
      <c r="D3" s="281" t="str">
        <f>+B3</f>
        <v>kWh</v>
      </c>
      <c r="E3" s="281" t="str">
        <f>+C3</f>
        <v>Ton</v>
      </c>
      <c r="F3" s="281" t="str">
        <f>+B3</f>
        <v>kWh</v>
      </c>
      <c r="G3" s="284" t="str">
        <f>+C3</f>
        <v>Ton</v>
      </c>
      <c r="H3" s="52"/>
      <c r="K3" s="52"/>
      <c r="L3" s="52"/>
      <c r="M3" s="52"/>
      <c r="N3" s="52"/>
      <c r="O3" s="52"/>
      <c r="P3" s="52"/>
      <c r="R3" s="251" t="s">
        <v>303</v>
      </c>
      <c r="S3" s="251"/>
      <c r="T3" s="251"/>
      <c r="U3" s="251"/>
      <c r="V3" s="285"/>
      <c r="W3" s="192" t="s">
        <v>26</v>
      </c>
      <c r="X3" s="52"/>
      <c r="Y3" s="52"/>
      <c r="Z3" s="52"/>
    </row>
    <row r="4" spans="1:26">
      <c r="A4" s="286">
        <v>44562</v>
      </c>
      <c r="B4" s="287">
        <v>198811</v>
      </c>
      <c r="C4" s="288">
        <v>2222.3090000000002</v>
      </c>
      <c r="D4" s="289">
        <f>B4</f>
        <v>198811</v>
      </c>
      <c r="E4" s="290">
        <f>C4</f>
        <v>2222.3090000000002</v>
      </c>
      <c r="F4" s="291"/>
      <c r="G4" s="291"/>
      <c r="H4" s="52"/>
      <c r="K4" s="52"/>
      <c r="L4" s="52"/>
      <c r="M4" s="52"/>
      <c r="N4" s="52"/>
      <c r="O4" s="52"/>
      <c r="P4" s="52"/>
      <c r="R4" s="251" t="s">
        <v>304</v>
      </c>
      <c r="S4" s="251"/>
      <c r="T4" s="251"/>
      <c r="U4" s="251"/>
      <c r="V4" s="158">
        <f>+B32</f>
        <v>227406.5</v>
      </c>
      <c r="W4" s="192" t="str">
        <f>+B3</f>
        <v>kWh</v>
      </c>
      <c r="X4" s="52"/>
      <c r="Y4" s="52"/>
      <c r="Z4" s="52"/>
    </row>
    <row r="5" spans="1:26">
      <c r="A5" s="286">
        <v>44593</v>
      </c>
      <c r="B5" s="287">
        <v>201242</v>
      </c>
      <c r="C5" s="288">
        <v>2190.4459999999999</v>
      </c>
      <c r="D5" s="289">
        <f>B5</f>
        <v>201242</v>
      </c>
      <c r="E5" s="290">
        <f>C5</f>
        <v>2190.4459999999999</v>
      </c>
      <c r="F5" s="291"/>
      <c r="G5" s="291"/>
      <c r="H5" s="52"/>
      <c r="K5" s="52"/>
      <c r="L5" s="52"/>
      <c r="M5" s="52"/>
      <c r="N5" s="52"/>
      <c r="O5" s="52"/>
      <c r="P5" s="52"/>
      <c r="R5" s="248" t="s">
        <v>305</v>
      </c>
      <c r="S5" s="248"/>
      <c r="T5" s="248"/>
      <c r="U5" s="248"/>
      <c r="V5" s="292">
        <f>+V3/V4</f>
        <v>0</v>
      </c>
      <c r="W5" s="192"/>
      <c r="X5" s="52"/>
      <c r="Y5" s="52"/>
      <c r="Z5" s="52"/>
    </row>
    <row r="6" spans="1:26">
      <c r="A6" s="286">
        <v>44621</v>
      </c>
      <c r="B6" s="287">
        <v>231042</v>
      </c>
      <c r="C6" s="288">
        <v>2549.297</v>
      </c>
      <c r="D6" s="289">
        <f>B6</f>
        <v>231042</v>
      </c>
      <c r="E6" s="290">
        <f>C6</f>
        <v>2549.297</v>
      </c>
      <c r="F6" s="291">
        <f>+D6</f>
        <v>231042</v>
      </c>
      <c r="G6" s="291">
        <f t="shared" ref="G6:G21" si="0">+E6</f>
        <v>2549.297</v>
      </c>
      <c r="H6" s="52"/>
      <c r="K6" s="52"/>
      <c r="L6" s="52"/>
      <c r="M6" s="52"/>
      <c r="N6" s="52"/>
      <c r="O6" s="52"/>
      <c r="P6" s="52"/>
      <c r="R6" s="52"/>
      <c r="S6" s="52"/>
      <c r="T6" s="52"/>
      <c r="U6" s="52"/>
      <c r="V6" s="52"/>
      <c r="W6" s="52"/>
      <c r="X6" s="52"/>
      <c r="Y6" s="52"/>
      <c r="Z6" s="52"/>
    </row>
    <row r="7" spans="1:26">
      <c r="A7" s="286">
        <v>44652</v>
      </c>
      <c r="B7" s="287">
        <v>199112</v>
      </c>
      <c r="C7" s="288">
        <v>2179.2890000000002</v>
      </c>
      <c r="D7" s="289">
        <f>B7</f>
        <v>199112</v>
      </c>
      <c r="E7" s="290">
        <f>C7</f>
        <v>2179.2890000000002</v>
      </c>
      <c r="F7" s="291">
        <f t="shared" ref="F7:F21" si="1">+D7</f>
        <v>199112</v>
      </c>
      <c r="G7" s="291">
        <f t="shared" si="0"/>
        <v>2179.2890000000002</v>
      </c>
      <c r="H7" s="52"/>
      <c r="K7" s="52"/>
      <c r="L7" s="52"/>
      <c r="M7" s="52"/>
      <c r="N7" s="52"/>
      <c r="O7" s="52"/>
      <c r="P7" s="52"/>
      <c r="R7" s="52"/>
      <c r="S7" s="52"/>
      <c r="T7" s="52"/>
      <c r="U7" s="52"/>
      <c r="V7" s="52"/>
      <c r="W7" s="52"/>
      <c r="X7" s="52"/>
      <c r="Y7" s="52"/>
      <c r="Z7" s="52"/>
    </row>
    <row r="8" spans="1:26">
      <c r="A8" s="286">
        <v>44682</v>
      </c>
      <c r="B8" s="287">
        <v>226871</v>
      </c>
      <c r="C8" s="288">
        <v>2433.6210000000001</v>
      </c>
      <c r="D8" s="289">
        <f>B8</f>
        <v>226871</v>
      </c>
      <c r="E8" s="290">
        <f>C8</f>
        <v>2433.6210000000001</v>
      </c>
      <c r="F8" s="291">
        <f t="shared" si="1"/>
        <v>226871</v>
      </c>
      <c r="G8" s="291">
        <f t="shared" si="0"/>
        <v>2433.6210000000001</v>
      </c>
      <c r="H8" s="52"/>
      <c r="K8" s="52"/>
      <c r="L8" s="52"/>
      <c r="M8" s="52"/>
      <c r="N8" s="52"/>
      <c r="O8" s="52"/>
      <c r="P8" s="52"/>
      <c r="R8" s="52"/>
      <c r="S8" s="52"/>
      <c r="T8" s="52"/>
      <c r="U8" s="52"/>
      <c r="V8" s="52"/>
      <c r="W8" s="52"/>
      <c r="X8" s="52"/>
      <c r="Y8" s="52"/>
      <c r="Z8" s="52"/>
    </row>
    <row r="9" spans="1:26">
      <c r="A9" s="286">
        <v>44713</v>
      </c>
      <c r="B9" s="287">
        <v>209275</v>
      </c>
      <c r="C9" s="288">
        <v>2444.0709999999999</v>
      </c>
      <c r="D9" s="289">
        <f>B9</f>
        <v>209275</v>
      </c>
      <c r="E9" s="290">
        <f>C9</f>
        <v>2444.0709999999999</v>
      </c>
      <c r="F9" s="291">
        <f t="shared" si="1"/>
        <v>209275</v>
      </c>
      <c r="G9" s="291">
        <f t="shared" si="0"/>
        <v>2444.0709999999999</v>
      </c>
      <c r="H9" s="52"/>
      <c r="K9" s="52"/>
      <c r="L9" s="52"/>
      <c r="M9" s="52"/>
      <c r="N9" s="52"/>
      <c r="O9" s="52"/>
      <c r="P9" s="52"/>
      <c r="R9" s="52"/>
      <c r="S9" s="52"/>
      <c r="T9" s="52"/>
      <c r="U9" s="52"/>
      <c r="V9" s="52"/>
      <c r="W9" s="52"/>
      <c r="X9" s="52"/>
      <c r="Y9" s="52"/>
      <c r="Z9" s="52"/>
    </row>
    <row r="10" spans="1:26">
      <c r="A10" s="286">
        <v>44743</v>
      </c>
      <c r="B10" s="287">
        <v>213362</v>
      </c>
      <c r="C10" s="288">
        <v>2344.4780000000001</v>
      </c>
      <c r="D10" s="289">
        <f>B10</f>
        <v>213362</v>
      </c>
      <c r="E10" s="290">
        <f>C10</f>
        <v>2344.4780000000001</v>
      </c>
      <c r="F10" s="291">
        <f t="shared" si="1"/>
        <v>213362</v>
      </c>
      <c r="G10" s="291">
        <f t="shared" si="0"/>
        <v>2344.4780000000001</v>
      </c>
      <c r="H10" s="52"/>
      <c r="K10" s="52"/>
      <c r="L10" s="52"/>
      <c r="M10" s="52"/>
      <c r="N10" s="52"/>
      <c r="O10" s="52"/>
      <c r="P10" s="52"/>
      <c r="R10" s="52"/>
      <c r="S10" s="52"/>
      <c r="T10" s="52"/>
      <c r="U10" s="52"/>
      <c r="V10" s="52"/>
      <c r="W10" s="52"/>
      <c r="X10" s="52"/>
      <c r="Y10" s="52"/>
      <c r="Z10" s="52"/>
    </row>
    <row r="11" spans="1:26">
      <c r="A11" s="286">
        <v>44774</v>
      </c>
      <c r="B11" s="287">
        <v>235733</v>
      </c>
      <c r="C11" s="288">
        <v>2363.25</v>
      </c>
      <c r="D11" s="289">
        <f>B11</f>
        <v>235733</v>
      </c>
      <c r="E11" s="290">
        <f>C11</f>
        <v>2363.25</v>
      </c>
      <c r="F11" s="291">
        <f t="shared" si="1"/>
        <v>235733</v>
      </c>
      <c r="G11" s="291">
        <f t="shared" si="0"/>
        <v>2363.25</v>
      </c>
      <c r="H11" s="52"/>
      <c r="K11" s="52"/>
      <c r="L11" s="52"/>
      <c r="M11" s="52"/>
      <c r="N11" s="52"/>
      <c r="O11" s="52"/>
      <c r="P11" s="52"/>
      <c r="R11" s="52"/>
      <c r="S11" s="52"/>
      <c r="T11" s="52"/>
      <c r="U11" s="52"/>
      <c r="V11" s="52"/>
      <c r="W11" s="52"/>
      <c r="X11" s="52"/>
      <c r="Y11" s="52"/>
      <c r="Z11" s="52"/>
    </row>
    <row r="12" spans="1:26">
      <c r="A12" s="286">
        <v>44805</v>
      </c>
      <c r="B12" s="287">
        <v>237307</v>
      </c>
      <c r="C12" s="288">
        <v>2423.33</v>
      </c>
      <c r="D12" s="289">
        <f>B12</f>
        <v>237307</v>
      </c>
      <c r="E12" s="290">
        <f>C12</f>
        <v>2423.33</v>
      </c>
      <c r="F12" s="291">
        <f t="shared" si="1"/>
        <v>237307</v>
      </c>
      <c r="G12" s="291">
        <f t="shared" si="0"/>
        <v>2423.33</v>
      </c>
      <c r="H12" s="52"/>
      <c r="K12" s="52"/>
      <c r="L12" s="52"/>
      <c r="M12" s="52"/>
      <c r="N12" s="52"/>
      <c r="O12" s="52"/>
      <c r="P12" s="52"/>
      <c r="R12" s="52"/>
      <c r="S12" s="52"/>
      <c r="T12" s="52"/>
      <c r="U12" s="52"/>
      <c r="V12" s="52"/>
      <c r="W12" s="52"/>
      <c r="X12" s="52"/>
      <c r="Y12" s="52"/>
      <c r="Z12" s="52"/>
    </row>
    <row r="13" spans="1:26">
      <c r="A13" s="286">
        <v>44835</v>
      </c>
      <c r="B13" s="287">
        <v>207821</v>
      </c>
      <c r="C13" s="288">
        <v>2038.1990000000001</v>
      </c>
      <c r="D13" s="289">
        <f>B13</f>
        <v>207821</v>
      </c>
      <c r="E13" s="290">
        <f>C13</f>
        <v>2038.1990000000001</v>
      </c>
      <c r="F13" s="291">
        <f t="shared" si="1"/>
        <v>207821</v>
      </c>
      <c r="G13" s="291">
        <f t="shared" si="0"/>
        <v>2038.1990000000001</v>
      </c>
      <c r="H13" s="52"/>
      <c r="K13" s="52"/>
      <c r="L13" s="52"/>
      <c r="M13" s="52"/>
      <c r="N13" s="52"/>
      <c r="O13" s="52"/>
      <c r="P13" s="52"/>
      <c r="R13" s="52"/>
      <c r="S13" s="52"/>
      <c r="T13" s="52"/>
      <c r="U13" s="52"/>
      <c r="V13" s="52"/>
      <c r="W13" s="52"/>
      <c r="X13" s="52"/>
      <c r="Y13" s="52"/>
      <c r="Z13" s="52"/>
    </row>
    <row r="14" spans="1:26">
      <c r="A14" s="286">
        <v>44866</v>
      </c>
      <c r="B14" s="287">
        <v>238791</v>
      </c>
      <c r="C14" s="288">
        <v>2434.442</v>
      </c>
      <c r="D14" s="289">
        <f>B14</f>
        <v>238791</v>
      </c>
      <c r="E14" s="290">
        <f>C14</f>
        <v>2434.442</v>
      </c>
      <c r="F14" s="291">
        <f t="shared" si="1"/>
        <v>238791</v>
      </c>
      <c r="G14" s="291">
        <f t="shared" si="0"/>
        <v>2434.442</v>
      </c>
      <c r="H14" s="52"/>
      <c r="K14" s="52"/>
      <c r="L14" s="52"/>
      <c r="M14" s="52"/>
      <c r="N14" s="52"/>
      <c r="O14" s="52"/>
      <c r="P14" s="52"/>
      <c r="R14" s="52"/>
      <c r="S14" s="52"/>
      <c r="T14" s="52"/>
      <c r="U14" s="52"/>
      <c r="V14" s="52"/>
      <c r="W14" s="52"/>
      <c r="X14" s="52"/>
      <c r="Y14" s="52"/>
      <c r="Z14" s="52"/>
    </row>
    <row r="15" spans="1:26">
      <c r="A15" s="286">
        <v>44896</v>
      </c>
      <c r="B15" s="287">
        <v>239610</v>
      </c>
      <c r="C15" s="288">
        <v>2260.027</v>
      </c>
      <c r="D15" s="289">
        <f>B15</f>
        <v>239610</v>
      </c>
      <c r="E15" s="290">
        <f>C15</f>
        <v>2260.027</v>
      </c>
      <c r="F15" s="291">
        <f t="shared" si="1"/>
        <v>239610</v>
      </c>
      <c r="G15" s="291">
        <f t="shared" si="0"/>
        <v>2260.027</v>
      </c>
      <c r="H15" s="52"/>
      <c r="K15" s="52"/>
      <c r="L15" s="52"/>
      <c r="M15" s="52"/>
      <c r="N15" s="52"/>
      <c r="O15" s="52"/>
      <c r="P15" s="52"/>
      <c r="R15" s="52"/>
      <c r="S15" s="52"/>
      <c r="T15" s="52"/>
      <c r="U15" s="52"/>
      <c r="V15" s="52"/>
      <c r="W15" s="52"/>
      <c r="X15" s="52"/>
      <c r="Y15" s="52"/>
      <c r="Z15" s="52"/>
    </row>
    <row r="16" spans="1:26">
      <c r="A16" s="293">
        <v>44927</v>
      </c>
      <c r="B16" s="294">
        <v>243186</v>
      </c>
      <c r="C16" s="295">
        <v>2334</v>
      </c>
      <c r="D16" s="289">
        <f>B16</f>
        <v>243186</v>
      </c>
      <c r="E16" s="290">
        <f>C16</f>
        <v>2334</v>
      </c>
      <c r="F16" s="291">
        <f t="shared" si="1"/>
        <v>243186</v>
      </c>
      <c r="G16" s="291">
        <f t="shared" si="0"/>
        <v>2334</v>
      </c>
      <c r="H16" s="52"/>
      <c r="K16" s="52"/>
      <c r="L16" s="52"/>
      <c r="M16" s="52"/>
      <c r="N16" s="52"/>
      <c r="O16" s="52"/>
      <c r="P16" s="52"/>
      <c r="R16" s="52"/>
      <c r="S16" s="52"/>
      <c r="T16" s="52"/>
      <c r="U16" s="52"/>
      <c r="V16" s="52"/>
      <c r="W16" s="52"/>
      <c r="X16" s="52"/>
      <c r="Y16" s="52"/>
      <c r="Z16" s="52"/>
    </row>
    <row r="17" spans="1:26">
      <c r="A17" s="293">
        <v>44958</v>
      </c>
      <c r="B17" s="294">
        <v>219266</v>
      </c>
      <c r="C17" s="295">
        <v>2313</v>
      </c>
      <c r="D17" s="289">
        <f>B17</f>
        <v>219266</v>
      </c>
      <c r="E17" s="290">
        <f>C17</f>
        <v>2313</v>
      </c>
      <c r="F17" s="291">
        <f t="shared" si="1"/>
        <v>219266</v>
      </c>
      <c r="G17" s="291">
        <f t="shared" si="0"/>
        <v>2313</v>
      </c>
      <c r="H17" s="52"/>
      <c r="K17" s="52"/>
      <c r="L17" s="52"/>
      <c r="M17" s="52"/>
      <c r="N17" s="52"/>
      <c r="O17" s="52"/>
      <c r="P17" s="52"/>
      <c r="R17" s="52"/>
      <c r="S17" s="52"/>
      <c r="T17" s="52"/>
      <c r="U17" s="52"/>
      <c r="V17" s="52"/>
      <c r="W17" s="52"/>
      <c r="X17" s="52"/>
      <c r="Y17" s="52"/>
      <c r="Z17" s="52"/>
    </row>
    <row r="18" spans="1:26">
      <c r="A18" s="293">
        <v>44986</v>
      </c>
      <c r="B18" s="294">
        <v>235888</v>
      </c>
      <c r="C18" s="295">
        <v>2540</v>
      </c>
      <c r="D18" s="289">
        <f>B18</f>
        <v>235888</v>
      </c>
      <c r="E18" s="290">
        <f>C18</f>
        <v>2540</v>
      </c>
      <c r="F18" s="291">
        <f t="shared" si="1"/>
        <v>235888</v>
      </c>
      <c r="G18" s="291">
        <f t="shared" si="0"/>
        <v>2540</v>
      </c>
      <c r="H18" s="52"/>
      <c r="K18" s="52"/>
      <c r="L18" s="52"/>
      <c r="M18" s="52"/>
      <c r="N18" s="52"/>
      <c r="O18" s="52"/>
      <c r="P18" s="52"/>
      <c r="R18" s="52"/>
      <c r="S18" s="52"/>
      <c r="T18" s="52"/>
      <c r="U18" s="52"/>
      <c r="V18" s="52"/>
      <c r="W18" s="52"/>
      <c r="X18" s="52"/>
      <c r="Y18" s="52"/>
      <c r="Z18" s="52"/>
    </row>
    <row r="19" spans="1:26">
      <c r="A19" s="293">
        <v>45017</v>
      </c>
      <c r="B19" s="294">
        <v>245674</v>
      </c>
      <c r="C19" s="295">
        <v>2473</v>
      </c>
      <c r="D19" s="289">
        <f>B19</f>
        <v>245674</v>
      </c>
      <c r="E19" s="290">
        <f>C19</f>
        <v>2473</v>
      </c>
      <c r="F19" s="291">
        <f t="shared" si="1"/>
        <v>245674</v>
      </c>
      <c r="G19" s="291">
        <f t="shared" si="0"/>
        <v>2473</v>
      </c>
      <c r="H19" s="52"/>
      <c r="K19" s="52"/>
      <c r="L19" s="52"/>
      <c r="M19" s="52"/>
      <c r="N19" s="52"/>
      <c r="O19" s="52"/>
      <c r="P19" s="52"/>
      <c r="R19" s="52"/>
      <c r="S19" s="52"/>
      <c r="T19" s="52"/>
      <c r="U19" s="52"/>
      <c r="V19" s="52"/>
      <c r="W19" s="52"/>
      <c r="X19" s="52"/>
      <c r="Y19" s="52"/>
      <c r="Z19" s="52"/>
    </row>
    <row r="20" spans="1:26">
      <c r="A20" s="293">
        <v>45047</v>
      </c>
      <c r="B20" s="294">
        <v>246482</v>
      </c>
      <c r="C20" s="295">
        <v>2587.4</v>
      </c>
      <c r="D20" s="289">
        <f>B20</f>
        <v>246482</v>
      </c>
      <c r="E20" s="290">
        <f>C20</f>
        <v>2587.4</v>
      </c>
      <c r="F20" s="291">
        <f t="shared" si="1"/>
        <v>246482</v>
      </c>
      <c r="G20" s="291">
        <f t="shared" si="0"/>
        <v>2587.4</v>
      </c>
      <c r="H20" s="52"/>
      <c r="K20" s="52"/>
      <c r="L20" s="52"/>
      <c r="M20" s="52"/>
      <c r="N20" s="52"/>
      <c r="O20" s="52"/>
      <c r="P20" s="52"/>
      <c r="R20" s="52"/>
      <c r="S20" s="52"/>
      <c r="T20" s="52"/>
      <c r="U20" s="52"/>
      <c r="V20" s="52"/>
      <c r="W20" s="52"/>
      <c r="X20" s="52"/>
      <c r="Y20" s="52"/>
      <c r="Z20" s="52"/>
    </row>
    <row r="21" spans="1:26">
      <c r="A21" s="293">
        <v>45078</v>
      </c>
      <c r="B21" s="294">
        <v>263844</v>
      </c>
      <c r="C21" s="295">
        <v>2347</v>
      </c>
      <c r="D21" s="289">
        <f>B21</f>
        <v>263844</v>
      </c>
      <c r="E21" s="290">
        <f>C21</f>
        <v>2347</v>
      </c>
      <c r="F21" s="291">
        <f t="shared" si="1"/>
        <v>263844</v>
      </c>
      <c r="G21" s="291">
        <f t="shared" si="0"/>
        <v>2347</v>
      </c>
      <c r="H21" s="52"/>
      <c r="K21" s="52"/>
      <c r="L21" s="52"/>
      <c r="M21" s="52"/>
      <c r="N21" s="52"/>
      <c r="O21" s="52"/>
      <c r="P21" s="52"/>
      <c r="R21" s="52"/>
      <c r="S21" s="52"/>
      <c r="T21" s="52"/>
      <c r="U21" s="52"/>
      <c r="V21" s="52"/>
      <c r="W21" s="52"/>
      <c r="X21" s="52"/>
      <c r="Y21" s="52"/>
      <c r="Z21" s="52"/>
    </row>
    <row r="22" spans="1:26">
      <c r="A22" s="293"/>
      <c r="B22" s="294"/>
      <c r="C22" s="295"/>
      <c r="D22" s="296"/>
      <c r="E22" s="295"/>
      <c r="F22" s="296"/>
      <c r="G22" s="296"/>
      <c r="H22" s="52"/>
      <c r="K22" s="52"/>
      <c r="L22" s="52"/>
      <c r="M22" s="52"/>
      <c r="N22" s="52"/>
      <c r="O22" s="52"/>
      <c r="P22" s="52"/>
      <c r="R22" s="52"/>
      <c r="S22" s="52"/>
      <c r="T22" s="52"/>
      <c r="U22" s="52"/>
      <c r="V22" s="52"/>
      <c r="W22" s="52"/>
      <c r="X22" s="52"/>
      <c r="Y22" s="52"/>
      <c r="Z22" s="52"/>
    </row>
    <row r="23" spans="1:26">
      <c r="A23" s="293"/>
      <c r="B23" s="294"/>
      <c r="C23" s="295"/>
      <c r="D23" s="296"/>
      <c r="E23" s="295"/>
      <c r="F23" s="296"/>
      <c r="G23" s="296"/>
      <c r="H23" s="52"/>
      <c r="K23" s="52"/>
      <c r="L23" s="52"/>
      <c r="M23" s="52"/>
      <c r="N23" s="52"/>
      <c r="O23" s="52"/>
      <c r="P23" s="52"/>
      <c r="R23" s="52"/>
      <c r="S23" s="52"/>
      <c r="T23" s="52"/>
      <c r="U23" s="52"/>
      <c r="V23" s="52"/>
      <c r="W23" s="52"/>
      <c r="X23" s="52"/>
      <c r="Y23" s="52"/>
      <c r="Z23" s="52"/>
    </row>
    <row r="24" spans="1:26">
      <c r="A24" s="293"/>
      <c r="B24" s="294"/>
      <c r="C24" s="295"/>
      <c r="D24" s="296"/>
      <c r="E24" s="295"/>
      <c r="F24" s="296"/>
      <c r="G24" s="296"/>
      <c r="H24" s="52"/>
      <c r="K24" s="52"/>
      <c r="L24" s="52"/>
      <c r="M24" s="52"/>
      <c r="N24" s="52"/>
      <c r="O24" s="52"/>
      <c r="P24" s="52"/>
      <c r="R24" s="52"/>
      <c r="S24" s="52"/>
      <c r="T24" s="52"/>
      <c r="U24" s="52"/>
      <c r="V24" s="52"/>
      <c r="W24" s="52"/>
      <c r="X24" s="52"/>
      <c r="Y24" s="52"/>
      <c r="Z24" s="52"/>
    </row>
    <row r="25" spans="1:26">
      <c r="A25" s="293"/>
      <c r="B25" s="294"/>
      <c r="C25" s="295"/>
      <c r="D25" s="296"/>
      <c r="E25" s="295"/>
      <c r="F25" s="296"/>
      <c r="G25" s="296"/>
      <c r="H25" s="52"/>
      <c r="K25" s="52"/>
      <c r="L25" s="52"/>
      <c r="M25" s="52"/>
      <c r="N25" s="52"/>
      <c r="O25" s="52"/>
      <c r="P25" s="52"/>
      <c r="R25" s="52"/>
      <c r="S25" s="52"/>
      <c r="T25" s="52"/>
      <c r="U25" s="52"/>
      <c r="V25" s="52"/>
      <c r="W25" s="52"/>
      <c r="X25" s="52"/>
      <c r="Y25" s="52"/>
      <c r="Z25" s="52"/>
    </row>
    <row r="26" spans="1:26">
      <c r="A26" s="293"/>
      <c r="B26" s="294"/>
      <c r="C26" s="295"/>
      <c r="D26" s="296"/>
      <c r="E26" s="295"/>
      <c r="F26" s="296"/>
      <c r="G26" s="296"/>
      <c r="H26" s="52"/>
      <c r="K26" s="52"/>
      <c r="L26" s="52"/>
      <c r="M26" s="52"/>
      <c r="N26" s="52"/>
      <c r="O26" s="52"/>
      <c r="P26" s="52"/>
      <c r="R26" s="251"/>
      <c r="S26" s="251"/>
      <c r="T26" s="251"/>
      <c r="U26" s="251"/>
      <c r="V26" s="285"/>
      <c r="W26" s="192"/>
      <c r="X26" s="52"/>
      <c r="Y26" s="52"/>
      <c r="Z26" s="52"/>
    </row>
    <row r="27" spans="1:26">
      <c r="A27" s="293"/>
      <c r="B27" s="294"/>
      <c r="C27" s="295"/>
      <c r="D27" s="296"/>
      <c r="E27" s="295"/>
      <c r="F27" s="296"/>
      <c r="G27" s="296"/>
      <c r="H27" s="52"/>
      <c r="K27" s="52"/>
      <c r="L27" s="52"/>
      <c r="M27" s="52"/>
      <c r="N27" s="52"/>
      <c r="O27" s="52"/>
      <c r="P27" s="52"/>
      <c r="R27" s="251"/>
      <c r="S27" s="251"/>
      <c r="T27" s="251"/>
      <c r="U27" s="251"/>
      <c r="V27" s="158"/>
      <c r="W27" s="192"/>
      <c r="X27" s="52"/>
      <c r="Y27" s="52"/>
      <c r="Z27" s="52"/>
    </row>
    <row r="28" spans="1:26">
      <c r="A28" s="52"/>
      <c r="B28" s="52"/>
      <c r="C28" s="52"/>
      <c r="D28" s="52"/>
      <c r="E28" s="52"/>
      <c r="F28" s="52"/>
      <c r="G28" s="52"/>
      <c r="H28" s="52"/>
      <c r="K28" s="52"/>
      <c r="L28" s="52"/>
      <c r="M28" s="52"/>
      <c r="N28" s="52"/>
      <c r="O28" s="52"/>
      <c r="P28" s="52"/>
      <c r="R28" s="248"/>
      <c r="S28" s="248"/>
      <c r="T28" s="248"/>
      <c r="U28" s="248"/>
      <c r="V28" s="292"/>
      <c r="W28" s="192"/>
      <c r="X28" s="52"/>
      <c r="Y28" s="52"/>
      <c r="Z28" s="52"/>
    </row>
    <row r="29" spans="1:26">
      <c r="A29" s="297"/>
      <c r="B29" s="297"/>
      <c r="C29" s="297"/>
      <c r="D29" s="52"/>
      <c r="E29" s="52"/>
      <c r="F29" s="52"/>
      <c r="G29" s="52"/>
      <c r="H29" s="52"/>
      <c r="K29" s="52"/>
      <c r="L29" s="52"/>
      <c r="M29" s="52"/>
      <c r="N29" s="52"/>
      <c r="O29" s="52"/>
      <c r="P29" s="52"/>
      <c r="R29" s="52"/>
      <c r="S29" s="52"/>
      <c r="T29" s="52"/>
      <c r="U29" s="52"/>
      <c r="V29" s="52"/>
      <c r="W29" s="52"/>
      <c r="X29" s="52"/>
      <c r="Y29" s="52"/>
      <c r="Z29" s="52"/>
    </row>
    <row r="30" spans="1:26">
      <c r="A30" s="298" t="s">
        <v>11</v>
      </c>
      <c r="B30" s="299">
        <f>MAX(B4:B27)</f>
        <v>263844</v>
      </c>
      <c r="C30" s="299">
        <f t="shared" ref="C30" si="2">MAX(C4:C27)</f>
        <v>2587.4</v>
      </c>
      <c r="D30" s="52"/>
      <c r="E30" s="52"/>
      <c r="F30" s="52"/>
      <c r="G30" s="52"/>
      <c r="H30" s="52"/>
      <c r="K30" s="52"/>
      <c r="L30" s="52"/>
      <c r="M30" s="52"/>
      <c r="N30" s="52"/>
      <c r="O30" s="52"/>
      <c r="P30" s="52"/>
      <c r="R30" s="52"/>
      <c r="S30" s="52"/>
      <c r="T30" s="52"/>
      <c r="U30" s="52"/>
      <c r="V30" s="52"/>
      <c r="W30" s="52"/>
      <c r="X30" s="52"/>
      <c r="Y30" s="52"/>
      <c r="Z30" s="52"/>
    </row>
    <row r="31" spans="1:26">
      <c r="A31" s="298" t="s">
        <v>12</v>
      </c>
      <c r="B31" s="299">
        <f>MIN(B5:B28)</f>
        <v>199112</v>
      </c>
      <c r="C31" s="299">
        <f t="shared" ref="C31" si="3">MIN(C5:C28)</f>
        <v>2038.1990000000001</v>
      </c>
      <c r="D31" s="52"/>
      <c r="E31" s="52"/>
      <c r="F31" s="52"/>
      <c r="G31" s="52"/>
      <c r="H31" s="52"/>
      <c r="K31" s="52"/>
      <c r="L31" s="52"/>
      <c r="M31" s="52"/>
      <c r="N31" s="52"/>
      <c r="O31" s="52"/>
      <c r="P31" s="52"/>
      <c r="R31" s="52"/>
      <c r="S31" s="52"/>
      <c r="T31" s="52"/>
      <c r="U31" s="52"/>
      <c r="V31" s="52"/>
      <c r="W31" s="52"/>
      <c r="X31" s="52"/>
      <c r="Y31" s="52"/>
      <c r="Z31" s="52"/>
    </row>
    <row r="32" spans="1:26">
      <c r="A32" s="298" t="s">
        <v>9</v>
      </c>
      <c r="B32" s="299">
        <f>AVERAGE(B4:B27)</f>
        <v>227406.5</v>
      </c>
      <c r="C32" s="299">
        <f t="shared" ref="C32" si="4">AVERAGE(C4:C27)</f>
        <v>2359.8421666666668</v>
      </c>
      <c r="D32" s="52"/>
      <c r="E32" s="52"/>
      <c r="F32" s="52"/>
      <c r="G32" s="52"/>
      <c r="H32" s="52"/>
      <c r="K32" s="52"/>
      <c r="L32" s="52"/>
      <c r="M32" s="52"/>
      <c r="N32" s="52"/>
      <c r="O32" s="52"/>
      <c r="P32" s="52"/>
      <c r="R32" s="52"/>
      <c r="S32" s="52"/>
      <c r="T32" s="52"/>
      <c r="U32" s="52"/>
      <c r="V32" s="52"/>
      <c r="W32" s="52"/>
      <c r="X32" s="52"/>
      <c r="Y32" s="52"/>
      <c r="Z32" s="52"/>
    </row>
    <row r="33" spans="1:26">
      <c r="A33" s="298" t="s">
        <v>10</v>
      </c>
      <c r="B33" s="299">
        <f>STDEV(B4:B27)</f>
        <v>18918.250967689128</v>
      </c>
      <c r="C33" s="299">
        <f t="shared" ref="C33" si="5">STDEV(C4:C27)</f>
        <v>143.88982018166456</v>
      </c>
      <c r="D33" s="52"/>
      <c r="E33" s="52"/>
      <c r="F33" s="52"/>
      <c r="G33" s="52"/>
      <c r="H33" s="52"/>
      <c r="K33" s="52"/>
      <c r="L33" s="52"/>
      <c r="M33" s="52"/>
      <c r="N33" s="52"/>
      <c r="O33" s="52"/>
      <c r="P33" s="52"/>
      <c r="R33" s="52"/>
      <c r="S33" s="52"/>
      <c r="T33" s="52"/>
      <c r="U33" s="52"/>
      <c r="V33" s="52"/>
      <c r="W33" s="52"/>
      <c r="X33" s="52"/>
      <c r="Y33" s="52"/>
      <c r="Z33" s="52"/>
    </row>
    <row r="34" spans="1:26">
      <c r="A34" s="52"/>
      <c r="B34" s="52"/>
      <c r="C34" s="52"/>
      <c r="D34" s="52"/>
      <c r="E34" s="52"/>
      <c r="F34" s="52"/>
      <c r="G34" s="52"/>
      <c r="H34" s="52"/>
      <c r="K34" s="52"/>
      <c r="L34" s="52"/>
      <c r="M34" s="52"/>
      <c r="N34" s="52"/>
      <c r="O34" s="52"/>
      <c r="P34" s="52"/>
      <c r="R34" s="52"/>
      <c r="S34" s="52"/>
      <c r="T34" s="52"/>
      <c r="U34" s="52"/>
      <c r="V34" s="52"/>
      <c r="W34" s="52"/>
      <c r="X34" s="52"/>
      <c r="Y34" s="52"/>
      <c r="Z34" s="52"/>
    </row>
    <row r="35" spans="1:26">
      <c r="A35" s="52"/>
      <c r="B35" s="52"/>
      <c r="C35" s="52"/>
      <c r="D35" s="52"/>
      <c r="E35" s="52"/>
      <c r="F35" s="52"/>
      <c r="G35" s="52"/>
      <c r="H35" s="52"/>
      <c r="K35" s="52"/>
      <c r="L35" s="52"/>
      <c r="M35" s="52"/>
      <c r="N35" s="52"/>
      <c r="O35" s="52"/>
      <c r="P35" s="52"/>
      <c r="R35" s="52"/>
      <c r="S35" s="52"/>
      <c r="T35" s="52"/>
      <c r="U35" s="52"/>
      <c r="V35" s="52"/>
      <c r="W35" s="52"/>
      <c r="X35" s="52"/>
      <c r="Y35" s="52"/>
      <c r="Z35" s="52"/>
    </row>
    <row r="36" spans="1:26">
      <c r="A36" s="52"/>
      <c r="B36" s="52"/>
      <c r="C36" s="52"/>
      <c r="D36" s="52"/>
      <c r="E36" s="52"/>
      <c r="F36" s="52"/>
      <c r="G36" s="52"/>
      <c r="H36" s="52"/>
      <c r="K36" s="52"/>
      <c r="L36" s="52"/>
      <c r="M36" s="52"/>
      <c r="N36" s="52"/>
      <c r="O36" s="52"/>
      <c r="P36" s="52"/>
      <c r="R36" s="52"/>
      <c r="S36" s="52"/>
      <c r="T36" s="52"/>
      <c r="W36" s="52"/>
      <c r="X36" s="52"/>
      <c r="Y36" s="52"/>
      <c r="Z36" s="52"/>
    </row>
    <row r="37" spans="1:26">
      <c r="A37" s="52"/>
      <c r="B37" s="52"/>
      <c r="C37" s="52"/>
      <c r="D37" s="52"/>
      <c r="E37" s="52"/>
      <c r="F37" s="52"/>
      <c r="G37" s="52"/>
      <c r="H37" s="52"/>
      <c r="K37" s="52"/>
      <c r="L37" s="52"/>
      <c r="M37" s="52"/>
      <c r="N37" s="52"/>
      <c r="O37" s="52"/>
      <c r="P37" s="52"/>
      <c r="R37" s="52"/>
      <c r="S37" s="52"/>
      <c r="T37" s="52"/>
      <c r="W37" s="52"/>
      <c r="X37" s="52"/>
      <c r="Y37" s="52"/>
      <c r="Z37" s="52"/>
    </row>
    <row r="38" spans="1:26">
      <c r="A38" s="52"/>
      <c r="B38" s="52"/>
      <c r="C38" s="52"/>
      <c r="D38" s="52"/>
      <c r="E38" s="52"/>
      <c r="F38" s="52"/>
      <c r="G38" s="52"/>
      <c r="H38" s="52"/>
      <c r="K38" s="52"/>
      <c r="L38" s="52"/>
      <c r="M38" s="52"/>
      <c r="N38" s="52"/>
      <c r="O38" s="52"/>
      <c r="P38" s="52"/>
      <c r="R38" s="52"/>
      <c r="S38" s="52"/>
      <c r="T38" s="52"/>
      <c r="W38" s="52"/>
      <c r="X38" s="52"/>
      <c r="Y38" s="52"/>
      <c r="Z38" s="52"/>
    </row>
    <row r="39" spans="1:26">
      <c r="A39" s="52"/>
      <c r="B39" s="52"/>
      <c r="C39" s="52"/>
      <c r="D39" s="52"/>
      <c r="E39" s="300"/>
      <c r="F39" s="52"/>
      <c r="G39" s="52"/>
      <c r="H39" s="52"/>
      <c r="K39" s="52"/>
      <c r="L39" s="52"/>
      <c r="M39" s="52"/>
      <c r="N39" s="52"/>
      <c r="O39" s="52"/>
      <c r="P39" s="52"/>
      <c r="R39" s="52"/>
      <c r="S39" s="52"/>
      <c r="T39" s="52"/>
      <c r="W39" s="52"/>
      <c r="X39" s="52"/>
      <c r="Y39" s="52"/>
      <c r="Z39" s="52"/>
    </row>
    <row r="40" spans="1:26">
      <c r="A40" s="52"/>
      <c r="B40" s="52"/>
      <c r="C40" s="52"/>
      <c r="D40" s="52"/>
      <c r="E40" s="300"/>
      <c r="F40" s="52"/>
      <c r="G40" s="52"/>
      <c r="H40" s="52"/>
      <c r="K40" s="52"/>
      <c r="L40" s="52"/>
      <c r="M40" s="52"/>
      <c r="N40" s="52"/>
      <c r="O40" s="52"/>
      <c r="P40" s="52"/>
      <c r="R40" s="52"/>
      <c r="S40" s="52"/>
      <c r="T40" s="52"/>
      <c r="W40" s="52"/>
      <c r="X40" s="52"/>
      <c r="Y40" s="52"/>
      <c r="Z40" s="52"/>
    </row>
    <row r="41" spans="1:26">
      <c r="A41" s="52"/>
      <c r="B41" s="52"/>
      <c r="C41" s="52"/>
      <c r="D41" s="52"/>
      <c r="E41" s="52"/>
      <c r="F41" s="52"/>
      <c r="G41" s="52"/>
      <c r="H41" s="52"/>
      <c r="K41" s="52"/>
      <c r="L41" s="52"/>
      <c r="M41" s="52"/>
      <c r="N41" s="52"/>
      <c r="O41" s="52"/>
      <c r="P41" s="52"/>
      <c r="R41" s="52"/>
      <c r="S41" s="52"/>
      <c r="T41" s="52"/>
      <c r="W41" s="52"/>
      <c r="X41" s="52"/>
      <c r="Y41" s="52"/>
      <c r="Z41" s="52"/>
    </row>
    <row r="42" spans="1:26">
      <c r="A42" s="52"/>
      <c r="B42" s="52"/>
      <c r="C42" s="52"/>
      <c r="D42" s="52"/>
      <c r="E42" s="52"/>
      <c r="F42" s="52"/>
      <c r="G42" s="52"/>
      <c r="H42" s="52"/>
      <c r="K42" s="52"/>
      <c r="L42" s="52"/>
      <c r="M42" s="52"/>
      <c r="N42" s="52"/>
      <c r="O42" s="52"/>
      <c r="P42" s="52"/>
      <c r="R42" s="52"/>
      <c r="S42" s="52"/>
      <c r="T42" s="52"/>
      <c r="W42" s="52"/>
      <c r="X42" s="52"/>
      <c r="Y42" s="52"/>
      <c r="Z42" s="52"/>
    </row>
    <row r="43" spans="1:26">
      <c r="A43" s="52"/>
      <c r="B43" s="52"/>
      <c r="C43" s="52"/>
      <c r="D43" s="52"/>
      <c r="E43" s="52"/>
      <c r="F43" s="52"/>
      <c r="G43" s="52"/>
      <c r="H43" s="52"/>
      <c r="K43" s="52"/>
      <c r="L43" s="52"/>
      <c r="M43" s="52"/>
      <c r="N43" s="52"/>
      <c r="O43" s="52"/>
      <c r="P43" s="52"/>
      <c r="R43" s="52"/>
      <c r="S43" s="52"/>
      <c r="T43" s="52"/>
      <c r="W43" s="52"/>
      <c r="X43" s="52"/>
      <c r="Y43" s="52"/>
      <c r="Z43" s="52"/>
    </row>
    <row r="44" spans="1:26">
      <c r="A44" s="302"/>
      <c r="B44" s="302"/>
      <c r="C44" s="301"/>
      <c r="D44" s="52"/>
      <c r="E44" s="52"/>
      <c r="F44" s="52"/>
      <c r="G44" s="52"/>
      <c r="H44" s="52"/>
      <c r="K44" s="52"/>
      <c r="L44" s="52"/>
      <c r="M44" s="52"/>
      <c r="N44" s="52"/>
      <c r="O44" s="52"/>
      <c r="P44" s="52"/>
      <c r="R44" s="52"/>
      <c r="S44" s="52"/>
      <c r="T44" s="52"/>
      <c r="W44" s="52"/>
      <c r="X44" s="52"/>
      <c r="Y44" s="52"/>
      <c r="Z44" s="52"/>
    </row>
    <row r="45" spans="1:26">
      <c r="A45" s="52"/>
      <c r="B45" s="52"/>
      <c r="C45" s="52"/>
      <c r="D45" s="52"/>
      <c r="E45" s="52"/>
      <c r="F45" s="52"/>
      <c r="G45" s="52"/>
      <c r="H45" s="52"/>
      <c r="K45" s="52"/>
      <c r="L45" s="52"/>
      <c r="M45" s="52"/>
      <c r="N45" s="52"/>
      <c r="O45" s="52"/>
      <c r="P45" s="52"/>
      <c r="R45" s="52"/>
      <c r="S45" s="52"/>
      <c r="T45" s="52"/>
      <c r="W45" s="52"/>
      <c r="X45" s="52"/>
      <c r="Y45" s="52"/>
      <c r="Z45" s="52"/>
    </row>
    <row r="46" spans="1:26">
      <c r="A46" s="52"/>
      <c r="B46" s="52"/>
      <c r="C46" s="52"/>
      <c r="D46" s="52"/>
      <c r="E46" s="52"/>
      <c r="F46" s="52"/>
      <c r="G46" s="52"/>
      <c r="H46" s="52"/>
      <c r="K46" s="52"/>
      <c r="L46" s="52"/>
      <c r="M46" s="52"/>
      <c r="N46" s="52"/>
      <c r="O46" s="52"/>
      <c r="P46" s="52"/>
      <c r="R46" s="52"/>
      <c r="S46" s="52"/>
      <c r="T46" s="52"/>
      <c r="W46" s="52"/>
      <c r="X46" s="52"/>
      <c r="Y46" s="52"/>
      <c r="Z46" s="52"/>
    </row>
    <row r="47" spans="1:26">
      <c r="A47" s="52"/>
      <c r="B47" s="52"/>
      <c r="C47" s="52"/>
      <c r="D47" s="52"/>
      <c r="E47" s="52"/>
      <c r="F47" s="52"/>
      <c r="G47" s="52"/>
      <c r="H47" s="52"/>
      <c r="K47" s="52"/>
      <c r="L47" s="52"/>
      <c r="M47" s="52"/>
      <c r="N47" s="52"/>
      <c r="O47" s="52"/>
      <c r="P47" s="52"/>
      <c r="R47" s="52"/>
      <c r="S47" s="52"/>
      <c r="T47" s="52"/>
      <c r="W47" s="52"/>
      <c r="X47" s="52"/>
      <c r="Y47" s="52"/>
      <c r="Z47" s="52"/>
    </row>
    <row r="48" spans="1:26">
      <c r="A48" s="52"/>
      <c r="B48" s="52"/>
      <c r="C48" s="52"/>
      <c r="D48" s="52"/>
      <c r="E48" s="52"/>
      <c r="F48" s="52"/>
      <c r="G48" s="52"/>
      <c r="H48" s="52"/>
      <c r="K48" s="52"/>
      <c r="L48" s="52"/>
      <c r="M48" s="52"/>
      <c r="N48" s="52"/>
      <c r="O48" s="52"/>
      <c r="P48" s="52"/>
      <c r="R48" s="52"/>
      <c r="S48" s="52"/>
      <c r="T48" s="52"/>
      <c r="U48" s="52"/>
      <c r="V48" s="52"/>
      <c r="W48" s="52"/>
      <c r="X48" s="52"/>
      <c r="Y48" s="52"/>
      <c r="Z48" s="52"/>
    </row>
    <row r="49" spans="1:26">
      <c r="A49" s="302"/>
      <c r="B49" s="302"/>
      <c r="C49" s="301"/>
      <c r="D49" s="52"/>
      <c r="E49" s="52"/>
      <c r="F49" s="52"/>
      <c r="G49" s="52"/>
      <c r="H49" s="52"/>
      <c r="K49" s="52"/>
      <c r="L49" s="52"/>
      <c r="M49" s="52"/>
      <c r="N49" s="52"/>
      <c r="O49" s="52"/>
      <c r="P49" s="52"/>
      <c r="R49" s="52"/>
      <c r="S49" s="52"/>
      <c r="T49" s="52"/>
      <c r="U49" s="52"/>
      <c r="V49" s="52"/>
      <c r="W49" s="52"/>
      <c r="X49" s="52"/>
      <c r="Y49" s="52"/>
      <c r="Z49" s="52"/>
    </row>
    <row r="50" spans="1:26">
      <c r="A50" s="302"/>
      <c r="B50" s="302"/>
      <c r="C50" s="301"/>
      <c r="D50" s="52"/>
      <c r="E50" s="52"/>
      <c r="F50" s="52"/>
      <c r="G50" s="52"/>
      <c r="H50" s="52"/>
      <c r="K50" s="52"/>
      <c r="L50" s="52"/>
      <c r="M50" s="52"/>
      <c r="N50" s="52"/>
      <c r="O50" s="52"/>
      <c r="P50" s="52"/>
      <c r="R50" s="52"/>
      <c r="S50" s="52"/>
      <c r="T50" s="52"/>
      <c r="U50" s="52"/>
      <c r="V50" s="52"/>
      <c r="W50" s="52"/>
      <c r="X50" s="52"/>
      <c r="Y50" s="52"/>
      <c r="Z50" s="52"/>
    </row>
    <row r="51" spans="1:26">
      <c r="A51" s="302"/>
      <c r="B51" s="302"/>
      <c r="C51" s="301"/>
      <c r="D51" s="52"/>
      <c r="E51" s="52"/>
      <c r="F51" s="52"/>
      <c r="G51" s="52"/>
      <c r="H51" s="52"/>
      <c r="K51" s="52"/>
      <c r="L51" s="52"/>
      <c r="M51" s="52"/>
      <c r="N51" s="52"/>
      <c r="O51" s="52"/>
      <c r="P51" s="52"/>
      <c r="R51" s="52"/>
      <c r="S51" s="52"/>
      <c r="T51" s="52"/>
      <c r="U51" s="52"/>
      <c r="V51" s="52"/>
      <c r="W51" s="52"/>
      <c r="X51" s="52"/>
      <c r="Y51" s="52"/>
      <c r="Z51" s="52"/>
    </row>
    <row r="52" spans="1:26">
      <c r="A52" s="302"/>
      <c r="B52" s="302"/>
      <c r="C52" s="301"/>
      <c r="D52" s="52"/>
      <c r="E52" s="52"/>
      <c r="F52" s="52"/>
      <c r="G52" s="52"/>
      <c r="H52" s="52"/>
      <c r="K52" s="52"/>
      <c r="L52" s="52"/>
      <c r="M52" s="52"/>
      <c r="N52" s="52"/>
      <c r="O52" s="52"/>
      <c r="P52" s="52"/>
      <c r="R52" s="52"/>
      <c r="S52" s="52"/>
      <c r="T52" s="52"/>
      <c r="U52" s="52"/>
      <c r="V52" s="52"/>
      <c r="W52" s="52"/>
      <c r="X52" s="52"/>
      <c r="Y52" s="52"/>
      <c r="Z52" s="52"/>
    </row>
    <row r="53" spans="1:26">
      <c r="A53" s="302"/>
      <c r="B53" s="302"/>
      <c r="C53" s="301"/>
      <c r="D53" s="52"/>
      <c r="E53" s="52"/>
      <c r="F53" s="52"/>
      <c r="G53" s="52"/>
      <c r="H53" s="52"/>
      <c r="K53" s="52"/>
      <c r="L53" s="52"/>
      <c r="M53" s="52"/>
      <c r="N53" s="52"/>
      <c r="O53" s="52"/>
      <c r="P53" s="52"/>
      <c r="R53" s="52"/>
      <c r="S53" s="52"/>
      <c r="T53" s="52"/>
      <c r="U53" s="52"/>
      <c r="V53" s="52"/>
      <c r="W53" s="52"/>
      <c r="X53" s="52"/>
      <c r="Y53" s="52"/>
      <c r="Z53" s="52"/>
    </row>
    <row r="54" spans="1:26">
      <c r="A54" s="52"/>
      <c r="B54" s="52"/>
      <c r="C54" s="52"/>
      <c r="D54" s="52"/>
      <c r="E54" s="52"/>
      <c r="F54" s="52"/>
      <c r="G54" s="52"/>
      <c r="H54" s="52"/>
      <c r="K54" s="52"/>
      <c r="L54" s="52"/>
      <c r="M54" s="52"/>
      <c r="N54" s="52"/>
      <c r="O54" s="52"/>
      <c r="P54" s="52"/>
      <c r="R54" s="52"/>
      <c r="S54" s="52"/>
      <c r="T54" s="52"/>
      <c r="U54" s="52"/>
      <c r="V54" s="52"/>
      <c r="W54" s="52"/>
      <c r="X54" s="52"/>
      <c r="Y54" s="52"/>
      <c r="Z54" s="52"/>
    </row>
    <row r="55" spans="1:26">
      <c r="A55" s="52"/>
      <c r="B55" s="52"/>
      <c r="C55" s="52"/>
      <c r="D55" s="52"/>
      <c r="E55" s="52"/>
      <c r="F55" s="52"/>
      <c r="G55" s="52"/>
      <c r="H55" s="52"/>
      <c r="K55" s="52"/>
      <c r="L55" s="52"/>
      <c r="M55" s="52"/>
      <c r="N55" s="52"/>
      <c r="O55" s="52"/>
      <c r="P55" s="52"/>
      <c r="R55" s="52"/>
      <c r="S55" s="52"/>
      <c r="T55" s="52"/>
      <c r="U55" s="52"/>
      <c r="V55" s="52"/>
      <c r="W55" s="52"/>
      <c r="X55" s="52"/>
      <c r="Y55" s="52"/>
      <c r="Z55" s="52"/>
    </row>
    <row r="56" spans="1:26">
      <c r="A56" s="52"/>
      <c r="B56" s="52"/>
      <c r="C56" s="52"/>
      <c r="D56" s="52"/>
      <c r="E56" s="52"/>
      <c r="F56" s="52"/>
      <c r="G56" s="52"/>
      <c r="H56" s="52"/>
      <c r="K56" s="52"/>
      <c r="L56" s="52"/>
      <c r="M56" s="52"/>
      <c r="N56" s="52"/>
      <c r="O56" s="52"/>
      <c r="P56" s="52"/>
      <c r="R56" s="52"/>
      <c r="S56" s="52"/>
      <c r="T56" s="52"/>
      <c r="U56" s="52"/>
      <c r="V56" s="52"/>
      <c r="W56" s="52"/>
      <c r="X56" s="52"/>
      <c r="Y56" s="52"/>
      <c r="Z56" s="52"/>
    </row>
    <row r="57" spans="1:26">
      <c r="A57" s="52"/>
      <c r="B57" s="52"/>
      <c r="C57" s="52"/>
      <c r="D57" s="52"/>
      <c r="E57" s="52"/>
      <c r="F57" s="52"/>
      <c r="G57" s="52"/>
      <c r="H57" s="52"/>
      <c r="K57" s="52"/>
      <c r="L57" s="52"/>
      <c r="M57" s="52"/>
      <c r="N57" s="52"/>
      <c r="O57" s="52"/>
      <c r="P57" s="52"/>
      <c r="R57" s="52"/>
      <c r="S57" s="52"/>
      <c r="T57" s="52"/>
      <c r="U57" s="52"/>
      <c r="V57" s="52"/>
      <c r="W57" s="52"/>
      <c r="X57" s="52"/>
      <c r="Y57" s="52"/>
      <c r="Z57" s="52"/>
    </row>
    <row r="58" spans="1:26">
      <c r="A58" s="52"/>
      <c r="B58" s="52"/>
      <c r="C58" s="52"/>
      <c r="D58" s="52"/>
      <c r="E58" s="52"/>
      <c r="F58" s="52"/>
      <c r="G58" s="52"/>
      <c r="H58" s="52"/>
      <c r="K58" s="52"/>
      <c r="L58" s="52"/>
      <c r="M58" s="52"/>
      <c r="N58" s="52"/>
      <c r="O58" s="52"/>
      <c r="P58" s="52"/>
      <c r="R58" s="52"/>
      <c r="S58" s="52"/>
      <c r="T58" s="52"/>
      <c r="U58" s="52"/>
      <c r="V58" s="52"/>
      <c r="W58" s="52"/>
      <c r="X58" s="52"/>
      <c r="Y58" s="52"/>
      <c r="Z58" s="52"/>
    </row>
  </sheetData>
  <mergeCells count="9">
    <mergeCell ref="R5:U5"/>
    <mergeCell ref="R26:U26"/>
    <mergeCell ref="R27:U27"/>
    <mergeCell ref="R28:U28"/>
    <mergeCell ref="A2:B2"/>
    <mergeCell ref="D2:E2"/>
    <mergeCell ref="F2:G2"/>
    <mergeCell ref="R3:U3"/>
    <mergeCell ref="R4:U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topLeftCell="K1" workbookViewId="0">
      <selection activeCell="AF4" sqref="AF4"/>
    </sheetView>
  </sheetViews>
  <sheetFormatPr baseColWidth="10" defaultRowHeight="15"/>
  <sheetData>
    <row r="1" spans="1:3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303" t="s">
        <v>103</v>
      </c>
      <c r="P1" s="337" t="s">
        <v>306</v>
      </c>
      <c r="Q1" s="337"/>
      <c r="R1" s="337"/>
      <c r="S1" s="337"/>
      <c r="T1" s="337"/>
      <c r="U1" s="52"/>
      <c r="V1" s="52"/>
      <c r="W1" s="52"/>
      <c r="X1" s="52"/>
      <c r="Y1" s="52"/>
      <c r="Z1" s="52"/>
      <c r="AA1" s="52"/>
      <c r="AB1" s="52"/>
      <c r="AC1" s="52"/>
      <c r="AD1" s="52"/>
    </row>
    <row r="2" spans="1:3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303"/>
      <c r="P2" s="337"/>
      <c r="Q2" s="337"/>
      <c r="R2" s="337"/>
      <c r="S2" s="337"/>
      <c r="T2" s="337"/>
      <c r="U2" s="52"/>
      <c r="V2" s="52"/>
      <c r="W2" s="52"/>
      <c r="X2" s="52"/>
      <c r="Y2" s="52"/>
      <c r="Z2" s="52"/>
      <c r="AA2" s="52"/>
      <c r="AB2" s="52"/>
      <c r="AC2" s="52"/>
      <c r="AD2" s="52"/>
    </row>
    <row r="3" spans="1:31" ht="31.5">
      <c r="A3" s="333" t="s">
        <v>5</v>
      </c>
      <c r="B3" s="305" t="str">
        <f>'[5]CONSUMOS Y PRODUCCIÓN'!B138</f>
        <v>PRODUCCIÓN</v>
      </c>
      <c r="C3" s="305" t="str">
        <f>+'[5]CONSUMOS Y PRODUCCIÓN'!B2</f>
        <v>ENERGÍA ELÉCTRICA</v>
      </c>
      <c r="D3" s="305" t="str">
        <f>'[5]CONSUMOS Y PRODUCCIÓN'!B36</f>
        <v xml:space="preserve">GAS NATURAL </v>
      </c>
      <c r="E3" s="334"/>
      <c r="F3" s="334"/>
      <c r="G3" s="282" t="s">
        <v>307</v>
      </c>
      <c r="H3" s="283"/>
      <c r="I3" s="283"/>
      <c r="J3" s="339"/>
      <c r="K3" s="304" t="str">
        <f>+'[5]CONSUMOS Y PRODUCCIÓN'!B2</f>
        <v>ENERGÍA ELÉCTRICA</v>
      </c>
      <c r="L3" s="305" t="str">
        <f>'[5]CONSUMOS Y PRODUCCIÓN'!B36</f>
        <v xml:space="preserve">GAS NATURAL </v>
      </c>
      <c r="M3" s="305"/>
      <c r="N3" s="305"/>
      <c r="O3" s="282" t="s">
        <v>308</v>
      </c>
      <c r="P3" s="283"/>
      <c r="Q3" s="339"/>
      <c r="R3" s="338"/>
      <c r="S3" s="338"/>
      <c r="T3" s="338"/>
      <c r="U3" s="306" t="s">
        <v>323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</row>
    <row r="4" spans="1:31" ht="30">
      <c r="A4" s="335"/>
      <c r="B4" s="305"/>
      <c r="C4" s="305"/>
      <c r="D4" s="305"/>
      <c r="E4" s="336"/>
      <c r="F4" s="336"/>
      <c r="G4" s="281" t="str">
        <f>+C3</f>
        <v>ENERGÍA ELÉCTRICA</v>
      </c>
      <c r="H4" s="281" t="str">
        <f>+D3</f>
        <v xml:space="preserve">GAS NATURAL </v>
      </c>
      <c r="I4" s="281"/>
      <c r="J4" s="281"/>
      <c r="K4" s="307"/>
      <c r="L4" s="305"/>
      <c r="M4" s="305"/>
      <c r="N4" s="305"/>
      <c r="O4" s="281" t="str">
        <f>+G4</f>
        <v>ENERGÍA ELÉCTRICA</v>
      </c>
      <c r="P4" s="281" t="s">
        <v>138</v>
      </c>
      <c r="Q4" s="281"/>
      <c r="R4" s="281"/>
      <c r="S4" s="281" t="s">
        <v>309</v>
      </c>
      <c r="T4" s="281" t="s">
        <v>310</v>
      </c>
      <c r="U4" s="330"/>
      <c r="V4" s="330"/>
      <c r="W4" s="330"/>
      <c r="X4" s="330"/>
      <c r="Y4" s="330"/>
      <c r="Z4" s="330"/>
      <c r="AA4" s="330"/>
      <c r="AB4" s="330"/>
      <c r="AC4" s="330"/>
      <c r="AD4" s="330"/>
      <c r="AE4" s="331"/>
    </row>
    <row r="5" spans="1:31" ht="30">
      <c r="A5" s="332" t="s">
        <v>5</v>
      </c>
      <c r="B5" s="281" t="str">
        <f>+'[5]CONSUMOS Y PRODUCCIÓN'!C139</f>
        <v>Ton</v>
      </c>
      <c r="C5" s="281" t="str">
        <f>+'[5]CONSUMOS Y PRODUCCIÓN'!C3</f>
        <v>kWh</v>
      </c>
      <c r="D5" s="281" t="str">
        <f>'[5]CONSUMOS Y PRODUCCIÓN'!C37</f>
        <v>M3</v>
      </c>
      <c r="E5" s="281"/>
      <c r="F5" s="281"/>
      <c r="G5" s="281" t="s">
        <v>311</v>
      </c>
      <c r="H5" s="281" t="s">
        <v>312</v>
      </c>
      <c r="I5" s="281"/>
      <c r="J5" s="281"/>
      <c r="K5" s="281" t="str">
        <f>+'[5]CONSUMOS Y PRODUCCIÓN'!C3</f>
        <v>kWh</v>
      </c>
      <c r="L5" s="281" t="str">
        <f>'[5]CONSUMOS Y PRODUCCIÓN'!F37</f>
        <v>kWh</v>
      </c>
      <c r="M5" s="281"/>
      <c r="N5" s="281"/>
      <c r="O5" s="281" t="s">
        <v>313</v>
      </c>
      <c r="P5" s="281"/>
      <c r="Q5" s="281"/>
      <c r="R5" s="281"/>
      <c r="S5" s="281" t="s">
        <v>314</v>
      </c>
      <c r="T5" s="281" t="s">
        <v>315</v>
      </c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1"/>
    </row>
    <row r="6" spans="1:31">
      <c r="A6" s="308">
        <f>+'CONSUMOS Y PRODUCCIÓN'!B203</f>
        <v>44562</v>
      </c>
      <c r="B6" s="309">
        <f>+'CONSUMOS Y PRODUCCIÓN'!C203</f>
        <v>2222.3090000000002</v>
      </c>
      <c r="C6" s="309">
        <f>+'CONSUMOS Y PRODUCCIÓN'!C28</f>
        <v>198811</v>
      </c>
      <c r="D6" s="309">
        <f>+'CONSUMOS Y PRODUCCIÓN'!C81</f>
        <v>50824</v>
      </c>
      <c r="E6" s="309"/>
      <c r="F6" s="309"/>
      <c r="G6" s="79">
        <f>+C6/B6</f>
        <v>89.46145653012249</v>
      </c>
      <c r="H6" s="310">
        <f>+(D6/B6)</f>
        <v>22.869906930134377</v>
      </c>
      <c r="I6" s="310"/>
      <c r="J6" s="311"/>
      <c r="K6" s="309">
        <f>+'CONSUMOS Y PRODUCCIÓN'!C28</f>
        <v>198811</v>
      </c>
      <c r="L6" s="309">
        <f>+'CONSUMOS Y PRODUCCIÓN'!F81</f>
        <v>507325.16800000001</v>
      </c>
      <c r="M6" s="309"/>
      <c r="N6" s="309"/>
      <c r="O6" s="312">
        <f>B6/K6</f>
        <v>1.1177998199294808E-2</v>
      </c>
      <c r="P6" s="313">
        <f>+B6/L6</f>
        <v>4.3804430376692847E-3</v>
      </c>
      <c r="Q6" s="314"/>
      <c r="R6" s="314"/>
      <c r="S6" s="79">
        <f>SUM(K6:N6)</f>
        <v>706136.16800000006</v>
      </c>
      <c r="T6" s="314">
        <f>+S6/B6</f>
        <v>317.74886750672385</v>
      </c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1"/>
    </row>
    <row r="7" spans="1:31">
      <c r="A7" s="308">
        <f>+'CONSUMOS Y PRODUCCIÓN'!B204</f>
        <v>44593</v>
      </c>
      <c r="B7" s="309">
        <f>+'CONSUMOS Y PRODUCCIÓN'!C204</f>
        <v>2190.4459999999999</v>
      </c>
      <c r="C7" s="309">
        <f>+'CONSUMOS Y PRODUCCIÓN'!C29</f>
        <v>201242</v>
      </c>
      <c r="D7" s="309">
        <f>+'CONSUMOS Y PRODUCCIÓN'!C82</f>
        <v>53274</v>
      </c>
      <c r="E7" s="309"/>
      <c r="F7" s="309"/>
      <c r="G7" s="79">
        <f t="shared" ref="G7:G23" si="0">+C7/B7</f>
        <v>91.872614070376542</v>
      </c>
      <c r="H7" s="310">
        <f t="shared" ref="H7:H23" si="1">+(D7/B7)</f>
        <v>24.321074338285445</v>
      </c>
      <c r="I7" s="310"/>
      <c r="J7" s="311"/>
      <c r="K7" s="309">
        <f>+'CONSUMOS Y PRODUCCIÓN'!C29</f>
        <v>201242</v>
      </c>
      <c r="L7" s="309">
        <f>+'CONSUMOS Y PRODUCCIÓN'!F82</f>
        <v>531781.06799999997</v>
      </c>
      <c r="M7" s="309"/>
      <c r="N7" s="309"/>
      <c r="O7" s="312">
        <f t="shared" ref="O7:O23" si="2">B7/K7</f>
        <v>1.0884636407906897E-2</v>
      </c>
      <c r="P7" s="313">
        <f t="shared" ref="P7:P23" si="3">+B7/L7</f>
        <v>4.1190748069278764E-3</v>
      </c>
      <c r="Q7" s="314"/>
      <c r="R7" s="314"/>
      <c r="S7" s="79">
        <f t="shared" ref="S7:S23" si="4">SUM(K7:N7)</f>
        <v>733023.06799999997</v>
      </c>
      <c r="T7" s="314">
        <f t="shared" ref="T7:T23" si="5">+S7/B7</f>
        <v>334.64557811514186</v>
      </c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1"/>
    </row>
    <row r="8" spans="1:31">
      <c r="A8" s="308">
        <f>+'CONSUMOS Y PRODUCCIÓN'!B205</f>
        <v>44621</v>
      </c>
      <c r="B8" s="309">
        <f>+'CONSUMOS Y PRODUCCIÓN'!C205</f>
        <v>2549.297</v>
      </c>
      <c r="C8" s="309">
        <f>+'CONSUMOS Y PRODUCCIÓN'!C30</f>
        <v>231042</v>
      </c>
      <c r="D8" s="309">
        <f>+'CONSUMOS Y PRODUCCIÓN'!C83</f>
        <v>52042</v>
      </c>
      <c r="E8" s="309"/>
      <c r="F8" s="309"/>
      <c r="G8" s="79">
        <f t="shared" si="0"/>
        <v>90.629691244292047</v>
      </c>
      <c r="H8" s="310">
        <f t="shared" si="1"/>
        <v>20.414255380993271</v>
      </c>
      <c r="I8" s="310"/>
      <c r="J8" s="311"/>
      <c r="K8" s="309">
        <f>+'CONSUMOS Y PRODUCCIÓN'!C30</f>
        <v>231042</v>
      </c>
      <c r="L8" s="309">
        <f>+'CONSUMOS Y PRODUCCIÓN'!F83</f>
        <v>519483.24400000001</v>
      </c>
      <c r="M8" s="309"/>
      <c r="N8" s="309"/>
      <c r="O8" s="312">
        <f t="shared" si="2"/>
        <v>1.1033911583175354E-2</v>
      </c>
      <c r="P8" s="313">
        <f t="shared" si="3"/>
        <v>4.9073709873113831E-3</v>
      </c>
      <c r="Q8" s="314"/>
      <c r="R8" s="314"/>
      <c r="S8" s="79">
        <f t="shared" si="4"/>
        <v>750525.24399999995</v>
      </c>
      <c r="T8" s="314">
        <f t="shared" si="5"/>
        <v>294.40478845736686</v>
      </c>
      <c r="U8" s="330"/>
      <c r="V8" s="330"/>
      <c r="W8" s="330"/>
      <c r="X8" s="330"/>
      <c r="Y8" s="330"/>
      <c r="Z8" s="330"/>
      <c r="AA8" s="330"/>
      <c r="AB8" s="330"/>
      <c r="AC8" s="330"/>
      <c r="AD8" s="330"/>
      <c r="AE8" s="331"/>
    </row>
    <row r="9" spans="1:31">
      <c r="A9" s="308">
        <f>+'CONSUMOS Y PRODUCCIÓN'!B206</f>
        <v>44652</v>
      </c>
      <c r="B9" s="309">
        <f>+'CONSUMOS Y PRODUCCIÓN'!C206</f>
        <v>2179.2890000000002</v>
      </c>
      <c r="C9" s="309">
        <f>+'CONSUMOS Y PRODUCCIÓN'!C31</f>
        <v>199112</v>
      </c>
      <c r="D9" s="309">
        <f>+'CONSUMOS Y PRODUCCIÓN'!C84</f>
        <v>45376</v>
      </c>
      <c r="E9" s="309"/>
      <c r="F9" s="309"/>
      <c r="G9" s="79">
        <f t="shared" si="0"/>
        <v>91.365578406535334</v>
      </c>
      <c r="H9" s="310">
        <f t="shared" si="1"/>
        <v>20.821469754585095</v>
      </c>
      <c r="I9" s="310"/>
      <c r="J9" s="311"/>
      <c r="K9" s="309">
        <f>+'CONSUMOS Y PRODUCCIÓN'!C31</f>
        <v>199112</v>
      </c>
      <c r="L9" s="309">
        <f>+'CONSUMOS Y PRODUCCIÓN'!F84</f>
        <v>452943.23200000002</v>
      </c>
      <c r="M9" s="309"/>
      <c r="N9" s="309"/>
      <c r="O9" s="312">
        <f t="shared" si="2"/>
        <v>1.0945040981959904E-2</v>
      </c>
      <c r="P9" s="313">
        <f t="shared" si="3"/>
        <v>4.8113954377399775E-3</v>
      </c>
      <c r="Q9" s="314"/>
      <c r="R9" s="314"/>
      <c r="S9" s="79">
        <f t="shared" si="4"/>
        <v>652055.23200000008</v>
      </c>
      <c r="T9" s="314">
        <f t="shared" si="5"/>
        <v>299.20548949680381</v>
      </c>
      <c r="U9" s="330"/>
      <c r="V9" s="330"/>
      <c r="W9" s="330"/>
      <c r="X9" s="330"/>
      <c r="Y9" s="330"/>
      <c r="Z9" s="330"/>
      <c r="AA9" s="330"/>
      <c r="AB9" s="330"/>
      <c r="AC9" s="330"/>
      <c r="AD9" s="330"/>
      <c r="AE9" s="331"/>
    </row>
    <row r="10" spans="1:31">
      <c r="A10" s="308">
        <f>+'CONSUMOS Y PRODUCCIÓN'!B207</f>
        <v>44682</v>
      </c>
      <c r="B10" s="309">
        <f>+'CONSUMOS Y PRODUCCIÓN'!C207</f>
        <v>2433.6210000000001</v>
      </c>
      <c r="C10" s="309">
        <f>+'CONSUMOS Y PRODUCCIÓN'!C32</f>
        <v>226871</v>
      </c>
      <c r="D10" s="309">
        <f>+'CONSUMOS Y PRODUCCIÓN'!C85</f>
        <v>76603</v>
      </c>
      <c r="E10" s="309"/>
      <c r="F10" s="309"/>
      <c r="G10" s="79">
        <f t="shared" si="0"/>
        <v>93.223636712536589</v>
      </c>
      <c r="H10" s="310">
        <f t="shared" si="1"/>
        <v>31.476963750723716</v>
      </c>
      <c r="I10" s="310"/>
      <c r="J10" s="311"/>
      <c r="K10" s="309">
        <f>+'CONSUMOS Y PRODUCCIÓN'!C32</f>
        <v>226871</v>
      </c>
      <c r="L10" s="309">
        <f>+'CONSUMOS Y PRODUCCIÓN'!F85</f>
        <v>764651.14599999995</v>
      </c>
      <c r="M10" s="309"/>
      <c r="N10" s="309"/>
      <c r="O10" s="312">
        <f>B10/K10</f>
        <v>1.0726893256520226E-2</v>
      </c>
      <c r="P10" s="313">
        <f t="shared" si="3"/>
        <v>3.1826552706167004E-3</v>
      </c>
      <c r="Q10" s="314"/>
      <c r="R10" s="314"/>
      <c r="S10" s="79">
        <f t="shared" si="4"/>
        <v>991522.14599999995</v>
      </c>
      <c r="T10" s="314">
        <f t="shared" si="5"/>
        <v>407.42668887226068</v>
      </c>
      <c r="U10" s="330"/>
      <c r="V10" s="330"/>
      <c r="W10" s="330"/>
      <c r="X10" s="330"/>
      <c r="Y10" s="330"/>
      <c r="Z10" s="330"/>
      <c r="AA10" s="330"/>
      <c r="AB10" s="330"/>
      <c r="AC10" s="330"/>
      <c r="AD10" s="330"/>
      <c r="AE10" s="331"/>
    </row>
    <row r="11" spans="1:31">
      <c r="A11" s="308">
        <f>+'CONSUMOS Y PRODUCCIÓN'!B208</f>
        <v>44713</v>
      </c>
      <c r="B11" s="309">
        <f>+'CONSUMOS Y PRODUCCIÓN'!C208</f>
        <v>2444.0709999999999</v>
      </c>
      <c r="C11" s="309">
        <f>+'CONSUMOS Y PRODUCCIÓN'!C33</f>
        <v>209275</v>
      </c>
      <c r="D11" s="309">
        <f>+'CONSUMOS Y PRODUCCIÓN'!C86</f>
        <v>55323</v>
      </c>
      <c r="E11" s="309"/>
      <c r="F11" s="309"/>
      <c r="G11" s="79">
        <f t="shared" si="0"/>
        <v>85.62558125357242</v>
      </c>
      <c r="H11" s="310">
        <f t="shared" si="1"/>
        <v>22.635594465136244</v>
      </c>
      <c r="I11" s="310"/>
      <c r="J11" s="311"/>
      <c r="K11" s="309">
        <f>+'CONSUMOS Y PRODUCCIÓN'!C33</f>
        <v>209275</v>
      </c>
      <c r="L11" s="309">
        <f>+'CONSUMOS Y PRODUCCIÓN'!F86</f>
        <v>552234.18599999999</v>
      </c>
      <c r="M11" s="309"/>
      <c r="N11" s="309"/>
      <c r="O11" s="312">
        <f t="shared" si="2"/>
        <v>1.1678752837175965E-2</v>
      </c>
      <c r="P11" s="313">
        <f t="shared" si="3"/>
        <v>4.4257872148465655E-3</v>
      </c>
      <c r="Q11" s="314"/>
      <c r="R11" s="314"/>
      <c r="S11" s="79">
        <f t="shared" si="4"/>
        <v>761509.18599999999</v>
      </c>
      <c r="T11" s="314">
        <f t="shared" si="5"/>
        <v>311.57408520456238</v>
      </c>
      <c r="U11" s="330"/>
      <c r="V11" s="330"/>
      <c r="W11" s="330"/>
      <c r="X11" s="330"/>
      <c r="Y11" s="330"/>
      <c r="Z11" s="330"/>
      <c r="AA11" s="330"/>
      <c r="AB11" s="330"/>
      <c r="AC11" s="330"/>
      <c r="AD11" s="330"/>
      <c r="AE11" s="331"/>
    </row>
    <row r="12" spans="1:31">
      <c r="A12" s="308">
        <f>+'CONSUMOS Y PRODUCCIÓN'!B209</f>
        <v>44743</v>
      </c>
      <c r="B12" s="309">
        <f>+'CONSUMOS Y PRODUCCIÓN'!C209</f>
        <v>2344.4780000000001</v>
      </c>
      <c r="C12" s="309">
        <f>+'CONSUMOS Y PRODUCCIÓN'!C34</f>
        <v>213362</v>
      </c>
      <c r="D12" s="309">
        <f>+'CONSUMOS Y PRODUCCIÓN'!C87</f>
        <v>54668</v>
      </c>
      <c r="E12" s="309"/>
      <c r="F12" s="309"/>
      <c r="G12" s="79">
        <f t="shared" si="0"/>
        <v>91.006185598670569</v>
      </c>
      <c r="H12" s="310">
        <f t="shared" si="1"/>
        <v>23.31777052290531</v>
      </c>
      <c r="I12" s="310"/>
      <c r="J12" s="311"/>
      <c r="K12" s="309">
        <f>+'CONSUMOS Y PRODUCCIÓN'!C34</f>
        <v>213362</v>
      </c>
      <c r="L12" s="309">
        <f>+'CONSUMOS Y PRODUCCIÓN'!F87</f>
        <v>545695.97600000002</v>
      </c>
      <c r="M12" s="309"/>
      <c r="N12" s="309"/>
      <c r="O12" s="312">
        <f t="shared" si="2"/>
        <v>1.0988264077014651E-2</v>
      </c>
      <c r="P12" s="313">
        <f t="shared" si="3"/>
        <v>4.2963080233525486E-3</v>
      </c>
      <c r="Q12" s="314"/>
      <c r="R12" s="314"/>
      <c r="S12" s="79">
        <f t="shared" si="4"/>
        <v>759057.97600000002</v>
      </c>
      <c r="T12" s="314">
        <f t="shared" si="5"/>
        <v>323.76417095831141</v>
      </c>
      <c r="U12" s="330"/>
      <c r="V12" s="330"/>
      <c r="W12" s="330"/>
      <c r="X12" s="330"/>
      <c r="Y12" s="330"/>
      <c r="Z12" s="330"/>
      <c r="AA12" s="330"/>
      <c r="AB12" s="330"/>
      <c r="AC12" s="330"/>
      <c r="AD12" s="330"/>
      <c r="AE12" s="331"/>
    </row>
    <row r="13" spans="1:31">
      <c r="A13" s="308">
        <f>+'CONSUMOS Y PRODUCCIÓN'!B210</f>
        <v>44774</v>
      </c>
      <c r="B13" s="309">
        <f>+'CONSUMOS Y PRODUCCIÓN'!C210</f>
        <v>2363.25</v>
      </c>
      <c r="C13" s="309">
        <f>+'CONSUMOS Y PRODUCCIÓN'!C35</f>
        <v>235733</v>
      </c>
      <c r="D13" s="309">
        <f>+'CONSUMOS Y PRODUCCIÓN'!C88</f>
        <v>61650</v>
      </c>
      <c r="E13" s="309"/>
      <c r="F13" s="309"/>
      <c r="G13" s="79">
        <f t="shared" si="0"/>
        <v>99.74949751401671</v>
      </c>
      <c r="H13" s="310">
        <f t="shared" si="1"/>
        <v>26.086956521739129</v>
      </c>
      <c r="I13" s="310"/>
      <c r="J13" s="311"/>
      <c r="K13" s="309">
        <f>+'CONSUMOS Y PRODUCCIÓN'!C35</f>
        <v>235733</v>
      </c>
      <c r="L13" s="309">
        <f>+'CONSUMOS Y PRODUCCIÓN'!F88</f>
        <v>615390.30000000005</v>
      </c>
      <c r="M13" s="309"/>
      <c r="N13" s="309"/>
      <c r="O13" s="312">
        <f t="shared" si="2"/>
        <v>1.0025113157682633E-2</v>
      </c>
      <c r="P13" s="313">
        <f t="shared" si="3"/>
        <v>3.8402457757296463E-3</v>
      </c>
      <c r="Q13" s="314"/>
      <c r="R13" s="314"/>
      <c r="S13" s="79">
        <f t="shared" si="4"/>
        <v>851123.3</v>
      </c>
      <c r="T13" s="314">
        <f t="shared" si="5"/>
        <v>360.14949751401673</v>
      </c>
      <c r="U13" s="330"/>
      <c r="V13" s="330"/>
      <c r="W13" s="330"/>
      <c r="X13" s="330"/>
      <c r="Y13" s="330"/>
      <c r="Z13" s="330"/>
      <c r="AA13" s="330"/>
      <c r="AB13" s="330"/>
      <c r="AC13" s="330"/>
      <c r="AD13" s="330"/>
      <c r="AE13" s="331"/>
    </row>
    <row r="14" spans="1:31">
      <c r="A14" s="308">
        <f>+'CONSUMOS Y PRODUCCIÓN'!B211</f>
        <v>44805</v>
      </c>
      <c r="B14" s="309">
        <f>+'CONSUMOS Y PRODUCCIÓN'!C211</f>
        <v>2423.33</v>
      </c>
      <c r="C14" s="309">
        <f>+'CONSUMOS Y PRODUCCIÓN'!C36</f>
        <v>237307</v>
      </c>
      <c r="D14" s="309">
        <f>+'CONSUMOS Y PRODUCCIÓN'!C89</f>
        <v>49532</v>
      </c>
      <c r="E14" s="309"/>
      <c r="F14" s="309"/>
      <c r="G14" s="79">
        <f t="shared" si="0"/>
        <v>97.925994396140851</v>
      </c>
      <c r="H14" s="310">
        <f t="shared" si="1"/>
        <v>20.439642970623069</v>
      </c>
      <c r="I14" s="310"/>
      <c r="J14" s="311"/>
      <c r="K14" s="309">
        <f>+'CONSUMOS Y PRODUCCIÓN'!C36</f>
        <v>237307</v>
      </c>
      <c r="L14" s="309">
        <f>+'CONSUMOS Y PRODUCCIÓN'!F89</f>
        <v>494428.424</v>
      </c>
      <c r="M14" s="309"/>
      <c r="N14" s="309"/>
      <c r="O14" s="312">
        <f t="shared" si="2"/>
        <v>1.0211793162443585E-2</v>
      </c>
      <c r="P14" s="313">
        <f t="shared" si="3"/>
        <v>4.9012756596695985E-3</v>
      </c>
      <c r="Q14" s="314"/>
      <c r="R14" s="314"/>
      <c r="S14" s="79">
        <f t="shared" si="4"/>
        <v>731735.424</v>
      </c>
      <c r="T14" s="314">
        <f t="shared" si="5"/>
        <v>301.9545105289003</v>
      </c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1"/>
    </row>
    <row r="15" spans="1:31">
      <c r="A15" s="308">
        <f>+'CONSUMOS Y PRODUCCIÓN'!B212</f>
        <v>44835</v>
      </c>
      <c r="B15" s="309">
        <f>+'CONSUMOS Y PRODUCCIÓN'!C212</f>
        <v>2038.1990000000001</v>
      </c>
      <c r="C15" s="309">
        <f>+'CONSUMOS Y PRODUCCIÓN'!C37</f>
        <v>207821</v>
      </c>
      <c r="D15" s="309">
        <f>+'CONSUMOS Y PRODUCCIÓN'!C90</f>
        <v>40140</v>
      </c>
      <c r="E15" s="309"/>
      <c r="F15" s="309"/>
      <c r="G15" s="79">
        <f t="shared" si="0"/>
        <v>101.96305660045952</v>
      </c>
      <c r="H15" s="310">
        <f t="shared" si="1"/>
        <v>19.693857174888223</v>
      </c>
      <c r="I15" s="310"/>
      <c r="J15" s="311"/>
      <c r="K15" s="309">
        <f>+'CONSUMOS Y PRODUCCIÓN'!C37</f>
        <v>207821</v>
      </c>
      <c r="L15" s="309">
        <f>+'CONSUMOS Y PRODUCCIÓN'!F90</f>
        <v>400677.48000000004</v>
      </c>
      <c r="M15" s="309"/>
      <c r="N15" s="309"/>
      <c r="O15" s="312">
        <f t="shared" si="2"/>
        <v>9.8074737394199824E-3</v>
      </c>
      <c r="P15" s="313">
        <f t="shared" si="3"/>
        <v>5.0868818482136804E-3</v>
      </c>
      <c r="Q15" s="314"/>
      <c r="R15" s="314"/>
      <c r="S15" s="79">
        <f t="shared" si="4"/>
        <v>608498.48</v>
      </c>
      <c r="T15" s="314">
        <f t="shared" si="5"/>
        <v>298.54713892019373</v>
      </c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1"/>
    </row>
    <row r="16" spans="1:31">
      <c r="A16" s="308">
        <f>+'CONSUMOS Y PRODUCCIÓN'!B213</f>
        <v>44866</v>
      </c>
      <c r="B16" s="309">
        <f>+'CONSUMOS Y PRODUCCIÓN'!C213</f>
        <v>2434.442</v>
      </c>
      <c r="C16" s="309">
        <f>+'CONSUMOS Y PRODUCCIÓN'!C38</f>
        <v>238791</v>
      </c>
      <c r="D16" s="309">
        <f>+'CONSUMOS Y PRODUCCIÓN'!C91</f>
        <v>52988</v>
      </c>
      <c r="E16" s="309"/>
      <c r="F16" s="309"/>
      <c r="G16" s="79">
        <f t="shared" si="0"/>
        <v>98.088596894072651</v>
      </c>
      <c r="H16" s="310">
        <f t="shared" si="1"/>
        <v>21.765973475646575</v>
      </c>
      <c r="I16" s="310"/>
      <c r="J16" s="311"/>
      <c r="K16" s="309">
        <f>+'CONSUMOS Y PRODUCCIÓN'!C38</f>
        <v>238791</v>
      </c>
      <c r="L16" s="309">
        <f>+'CONSUMOS Y PRODUCCIÓN'!F91</f>
        <v>528926.21600000001</v>
      </c>
      <c r="M16" s="309"/>
      <c r="N16" s="309"/>
      <c r="O16" s="312">
        <f t="shared" si="2"/>
        <v>1.019486496559753E-2</v>
      </c>
      <c r="P16" s="313">
        <f t="shared" si="3"/>
        <v>4.602611718531267E-3</v>
      </c>
      <c r="Q16" s="314"/>
      <c r="R16" s="314"/>
      <c r="S16" s="79">
        <f t="shared" si="4"/>
        <v>767717.21600000001</v>
      </c>
      <c r="T16" s="314">
        <f t="shared" si="5"/>
        <v>315.35654412797675</v>
      </c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1"/>
    </row>
    <row r="17" spans="1:31">
      <c r="A17" s="308">
        <f>+'CONSUMOS Y PRODUCCIÓN'!B214</f>
        <v>44896</v>
      </c>
      <c r="B17" s="309">
        <f>+'CONSUMOS Y PRODUCCIÓN'!C214</f>
        <v>2260.027</v>
      </c>
      <c r="C17" s="309">
        <f>+'CONSUMOS Y PRODUCCIÓN'!C39</f>
        <v>239610</v>
      </c>
      <c r="D17" s="309">
        <f>+'CONSUMOS Y PRODUCCIÓN'!C92</f>
        <v>69262</v>
      </c>
      <c r="E17" s="309"/>
      <c r="F17" s="309"/>
      <c r="G17" s="79">
        <f t="shared" si="0"/>
        <v>106.02085727294408</v>
      </c>
      <c r="H17" s="310">
        <f t="shared" si="1"/>
        <v>30.646536523678698</v>
      </c>
      <c r="I17" s="310"/>
      <c r="J17" s="311"/>
      <c r="K17" s="309">
        <f>+'CONSUMOS Y PRODUCCIÓN'!C39</f>
        <v>239610</v>
      </c>
      <c r="L17" s="309">
        <f>+'CONSUMOS Y PRODUCCIÓN'!F92</f>
        <v>691373.28399999999</v>
      </c>
      <c r="M17" s="309"/>
      <c r="N17" s="309"/>
      <c r="O17" s="312">
        <f t="shared" si="2"/>
        <v>9.4321063394683033E-3</v>
      </c>
      <c r="P17" s="313">
        <f t="shared" si="3"/>
        <v>3.2688954755735111E-3</v>
      </c>
      <c r="Q17" s="314"/>
      <c r="R17" s="314"/>
      <c r="S17" s="79">
        <f t="shared" si="4"/>
        <v>930983.28399999999</v>
      </c>
      <c r="T17" s="314">
        <f t="shared" si="5"/>
        <v>411.93458485230485</v>
      </c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1"/>
    </row>
    <row r="18" spans="1:31">
      <c r="A18" s="308">
        <f>+'CONSUMOS Y PRODUCCIÓN'!B215</f>
        <v>44927</v>
      </c>
      <c r="B18" s="309">
        <f>+'CONSUMOS Y PRODUCCIÓN'!C215</f>
        <v>2334</v>
      </c>
      <c r="C18" s="309">
        <f>+'CONSUMOS Y PRODUCCIÓN'!C40</f>
        <v>243186</v>
      </c>
      <c r="D18" s="309">
        <f>+'CONSUMOS Y PRODUCCIÓN'!C93</f>
        <v>75366</v>
      </c>
      <c r="E18" s="309"/>
      <c r="F18" s="309"/>
      <c r="G18" s="79">
        <f t="shared" si="0"/>
        <v>104.19280205655527</v>
      </c>
      <c r="H18" s="310">
        <f t="shared" si="1"/>
        <v>32.290488431876604</v>
      </c>
      <c r="I18" s="310"/>
      <c r="J18" s="311"/>
      <c r="K18" s="309">
        <f>+'CONSUMOS Y PRODUCCIÓN'!C40</f>
        <v>243186</v>
      </c>
      <c r="L18" s="309">
        <f>+'CONSUMOS Y PRODUCCIÓN'!F93</f>
        <v>752303.41200000001</v>
      </c>
      <c r="M18" s="309"/>
      <c r="N18" s="309"/>
      <c r="O18" s="312">
        <f t="shared" si="2"/>
        <v>9.5975919666428169E-3</v>
      </c>
      <c r="P18" s="313">
        <f t="shared" si="3"/>
        <v>3.1024716394613401E-3</v>
      </c>
      <c r="Q18" s="314"/>
      <c r="R18" s="314"/>
      <c r="S18" s="79">
        <f t="shared" si="4"/>
        <v>995489.41200000001</v>
      </c>
      <c r="T18" s="314">
        <f t="shared" si="5"/>
        <v>426.51645758354755</v>
      </c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1"/>
    </row>
    <row r="19" spans="1:31">
      <c r="A19" s="308">
        <f>+'CONSUMOS Y PRODUCCIÓN'!B216</f>
        <v>44958</v>
      </c>
      <c r="B19" s="309">
        <f>+'CONSUMOS Y PRODUCCIÓN'!C216</f>
        <v>2313</v>
      </c>
      <c r="C19" s="309">
        <f>+'CONSUMOS Y PRODUCCIÓN'!C41</f>
        <v>219266</v>
      </c>
      <c r="D19" s="309">
        <f>+'CONSUMOS Y PRODUCCIÓN'!C94</f>
        <v>61317</v>
      </c>
      <c r="E19" s="309"/>
      <c r="F19" s="309"/>
      <c r="G19" s="79">
        <f t="shared" si="0"/>
        <v>94.797233030696063</v>
      </c>
      <c r="H19" s="310">
        <f t="shared" si="1"/>
        <v>26.509727626459146</v>
      </c>
      <c r="I19" s="310"/>
      <c r="J19" s="311"/>
      <c r="K19" s="309">
        <f>+'CONSUMOS Y PRODUCCIÓN'!C41</f>
        <v>219266</v>
      </c>
      <c r="L19" s="309">
        <f>+'CONSUMOS Y PRODUCCIÓN'!F94</f>
        <v>612066.29399999999</v>
      </c>
      <c r="M19" s="309"/>
      <c r="N19" s="309"/>
      <c r="O19" s="312">
        <f t="shared" si="2"/>
        <v>1.0548831100124962E-2</v>
      </c>
      <c r="P19" s="313">
        <f t="shared" si="3"/>
        <v>3.7790024098271944E-3</v>
      </c>
      <c r="Q19" s="314"/>
      <c r="R19" s="314"/>
      <c r="S19" s="79">
        <f t="shared" si="4"/>
        <v>831332.29399999999</v>
      </c>
      <c r="T19" s="314">
        <f t="shared" si="5"/>
        <v>359.41733419801125</v>
      </c>
      <c r="U19" s="330"/>
      <c r="V19" s="330"/>
      <c r="W19" s="330"/>
      <c r="X19" s="330"/>
      <c r="Y19" s="330"/>
      <c r="Z19" s="330"/>
      <c r="AA19" s="330"/>
      <c r="AB19" s="330"/>
      <c r="AC19" s="330"/>
      <c r="AD19" s="330"/>
      <c r="AE19" s="331"/>
    </row>
    <row r="20" spans="1:31">
      <c r="A20" s="308">
        <f>+'CONSUMOS Y PRODUCCIÓN'!B217</f>
        <v>44986</v>
      </c>
      <c r="B20" s="309">
        <f>+'CONSUMOS Y PRODUCCIÓN'!C217</f>
        <v>2540</v>
      </c>
      <c r="C20" s="309">
        <f>+'CONSUMOS Y PRODUCCIÓN'!C42</f>
        <v>235888</v>
      </c>
      <c r="D20" s="309">
        <f>+'CONSUMOS Y PRODUCCIÓN'!C95</f>
        <v>75845</v>
      </c>
      <c r="E20" s="309"/>
      <c r="F20" s="309"/>
      <c r="G20" s="79">
        <f t="shared" si="0"/>
        <v>92.869291338582684</v>
      </c>
      <c r="H20" s="310">
        <f t="shared" si="1"/>
        <v>29.860236220472441</v>
      </c>
      <c r="I20" s="310"/>
      <c r="J20" s="311"/>
      <c r="K20" s="309">
        <f>+'CONSUMOS Y PRODUCCIÓN'!C42</f>
        <v>235888</v>
      </c>
      <c r="L20" s="309">
        <f>+'CONSUMOS Y PRODUCCIÓN'!F95</f>
        <v>757084.79</v>
      </c>
      <c r="M20" s="309"/>
      <c r="N20" s="309"/>
      <c r="O20" s="312">
        <f t="shared" si="2"/>
        <v>1.0767822017228515E-2</v>
      </c>
      <c r="P20" s="313">
        <f t="shared" si="3"/>
        <v>3.3549742823389701E-3</v>
      </c>
      <c r="Q20" s="314"/>
      <c r="R20" s="314"/>
      <c r="S20" s="79">
        <f t="shared" si="4"/>
        <v>992972.79</v>
      </c>
      <c r="T20" s="314">
        <f t="shared" si="5"/>
        <v>390.93416929133861</v>
      </c>
      <c r="U20" s="330"/>
      <c r="V20" s="330"/>
      <c r="W20" s="330"/>
      <c r="X20" s="330"/>
      <c r="Y20" s="330"/>
      <c r="Z20" s="330"/>
      <c r="AA20" s="330"/>
      <c r="AB20" s="330"/>
      <c r="AC20" s="330"/>
      <c r="AD20" s="330"/>
      <c r="AE20" s="331"/>
    </row>
    <row r="21" spans="1:31">
      <c r="A21" s="308">
        <f>+'CONSUMOS Y PRODUCCIÓN'!B218</f>
        <v>45017</v>
      </c>
      <c r="B21" s="309">
        <f>+'CONSUMOS Y PRODUCCIÓN'!C218</f>
        <v>2473</v>
      </c>
      <c r="C21" s="309">
        <f>+'CONSUMOS Y PRODUCCIÓN'!C43</f>
        <v>245674</v>
      </c>
      <c r="D21" s="309">
        <f>+'CONSUMOS Y PRODUCCIÓN'!C96</f>
        <v>68589</v>
      </c>
      <c r="E21" s="309"/>
      <c r="F21" s="309"/>
      <c r="G21" s="79">
        <f t="shared" si="0"/>
        <v>99.342498989082088</v>
      </c>
      <c r="H21" s="310">
        <f t="shared" si="1"/>
        <v>27.735139506672059</v>
      </c>
      <c r="I21" s="310"/>
      <c r="J21" s="311"/>
      <c r="K21" s="309">
        <f>+'CONSUMOS Y PRODUCCIÓN'!C43</f>
        <v>245674</v>
      </c>
      <c r="L21" s="309">
        <f>+'CONSUMOS Y PRODUCCIÓN'!F96</f>
        <v>684655.39800000004</v>
      </c>
      <c r="M21" s="309"/>
      <c r="N21" s="309"/>
      <c r="O21" s="312">
        <f t="shared" si="2"/>
        <v>1.0066185269910531E-2</v>
      </c>
      <c r="P21" s="313">
        <f t="shared" si="3"/>
        <v>3.6120360800836041E-3</v>
      </c>
      <c r="Q21" s="314"/>
      <c r="R21" s="314"/>
      <c r="S21" s="79">
        <f t="shared" si="4"/>
        <v>930329.39800000004</v>
      </c>
      <c r="T21" s="314">
        <f t="shared" si="5"/>
        <v>376.19466154468262</v>
      </c>
      <c r="U21" s="330"/>
      <c r="V21" s="330"/>
      <c r="W21" s="330"/>
      <c r="X21" s="330"/>
      <c r="Y21" s="330"/>
      <c r="Z21" s="330"/>
      <c r="AA21" s="330"/>
      <c r="AB21" s="330"/>
      <c r="AC21" s="330"/>
      <c r="AD21" s="330"/>
      <c r="AE21" s="331"/>
    </row>
    <row r="22" spans="1:31">
      <c r="A22" s="308">
        <f>+'CONSUMOS Y PRODUCCIÓN'!B219</f>
        <v>45047</v>
      </c>
      <c r="B22" s="309">
        <f>+'CONSUMOS Y PRODUCCIÓN'!C219</f>
        <v>2587.4</v>
      </c>
      <c r="C22" s="309">
        <f>+'CONSUMOS Y PRODUCCIÓN'!C44</f>
        <v>246482</v>
      </c>
      <c r="D22" s="309">
        <f>+'CONSUMOS Y PRODUCCIÓN'!C97</f>
        <v>69158</v>
      </c>
      <c r="E22" s="309"/>
      <c r="F22" s="309"/>
      <c r="G22" s="79">
        <f t="shared" si="0"/>
        <v>95.262425600989403</v>
      </c>
      <c r="H22" s="310">
        <f t="shared" si="1"/>
        <v>26.728762464249826</v>
      </c>
      <c r="I22" s="310"/>
      <c r="J22" s="311"/>
      <c r="K22" s="309">
        <f>+'CONSUMOS Y PRODUCCIÓN'!C44</f>
        <v>246482</v>
      </c>
      <c r="L22" s="309">
        <f>+'CONSUMOS Y PRODUCCIÓN'!F97</f>
        <v>690335.15599999996</v>
      </c>
      <c r="M22" s="309"/>
      <c r="N22" s="309"/>
      <c r="O22" s="312">
        <f t="shared" si="2"/>
        <v>1.0497318262591183E-2</v>
      </c>
      <c r="P22" s="313">
        <f t="shared" si="3"/>
        <v>3.7480345271594427E-3</v>
      </c>
      <c r="Q22" s="314"/>
      <c r="R22" s="314"/>
      <c r="S22" s="79">
        <f t="shared" si="4"/>
        <v>936817.15599999996</v>
      </c>
      <c r="T22" s="314">
        <f t="shared" si="5"/>
        <v>362.06893251913112</v>
      </c>
      <c r="U22" s="330"/>
      <c r="V22" s="330"/>
      <c r="W22" s="330"/>
      <c r="X22" s="330"/>
      <c r="Y22" s="330"/>
      <c r="Z22" s="330"/>
      <c r="AA22" s="330"/>
      <c r="AB22" s="330"/>
      <c r="AC22" s="330"/>
      <c r="AD22" s="330"/>
      <c r="AE22" s="331"/>
    </row>
    <row r="23" spans="1:31">
      <c r="A23" s="308">
        <f>+'CONSUMOS Y PRODUCCIÓN'!B220</f>
        <v>45078</v>
      </c>
      <c r="B23" s="309">
        <f>+'CONSUMOS Y PRODUCCIÓN'!C220</f>
        <v>2347</v>
      </c>
      <c r="C23" s="309">
        <f>+'CONSUMOS Y PRODUCCIÓN'!C45</f>
        <v>263844</v>
      </c>
      <c r="D23" s="309">
        <f>+'CONSUMOS Y PRODUCCIÓN'!C98</f>
        <v>63746</v>
      </c>
      <c r="E23" s="309"/>
      <c r="F23" s="309"/>
      <c r="G23" s="79">
        <f t="shared" si="0"/>
        <v>112.41755432466979</v>
      </c>
      <c r="H23" s="310">
        <f t="shared" si="1"/>
        <v>27.160630592245418</v>
      </c>
      <c r="I23" s="310"/>
      <c r="J23" s="311"/>
      <c r="K23" s="309">
        <f>+'CONSUMOS Y PRODUCCIÓN'!C45</f>
        <v>263844</v>
      </c>
      <c r="L23" s="309">
        <f>+'CONSUMOS Y PRODUCCIÓN'!F98</f>
        <v>636312.57200000004</v>
      </c>
      <c r="M23" s="309"/>
      <c r="N23" s="309"/>
      <c r="O23" s="312">
        <f t="shared" si="2"/>
        <v>8.8954078925425634E-3</v>
      </c>
      <c r="P23" s="313">
        <f t="shared" si="3"/>
        <v>3.6884388322285101E-3</v>
      </c>
      <c r="Q23" s="314"/>
      <c r="R23" s="314"/>
      <c r="S23" s="79">
        <f t="shared" si="4"/>
        <v>900156.57200000004</v>
      </c>
      <c r="T23" s="314">
        <f t="shared" si="5"/>
        <v>383.53496889646357</v>
      </c>
      <c r="U23" s="330"/>
      <c r="V23" s="330"/>
      <c r="W23" s="330"/>
      <c r="X23" s="330"/>
      <c r="Y23" s="330"/>
      <c r="Z23" s="330"/>
      <c r="AA23" s="330"/>
      <c r="AB23" s="330"/>
      <c r="AC23" s="330"/>
      <c r="AD23" s="330"/>
      <c r="AE23" s="331"/>
    </row>
    <row r="24" spans="1:31">
      <c r="A24" s="308"/>
      <c r="B24" s="309"/>
      <c r="C24" s="309"/>
      <c r="D24" s="309"/>
      <c r="E24" s="309"/>
      <c r="F24" s="309"/>
      <c r="G24" s="79"/>
      <c r="H24" s="310"/>
      <c r="I24" s="310"/>
      <c r="J24" s="311"/>
      <c r="K24" s="309"/>
      <c r="L24" s="309"/>
      <c r="M24" s="309"/>
      <c r="N24" s="309"/>
      <c r="O24" s="314"/>
      <c r="P24" s="313"/>
      <c r="Q24" s="314"/>
      <c r="R24" s="314"/>
      <c r="S24" s="79"/>
      <c r="T24" s="314"/>
      <c r="U24" s="330"/>
      <c r="V24" s="330"/>
      <c r="W24" s="330"/>
      <c r="X24" s="330"/>
      <c r="Y24" s="330"/>
      <c r="Z24" s="330"/>
      <c r="AA24" s="330"/>
      <c r="AB24" s="330"/>
      <c r="AC24" s="330"/>
      <c r="AD24" s="330"/>
      <c r="AE24" s="331"/>
    </row>
    <row r="25" spans="1:31">
      <c r="A25" s="308"/>
      <c r="B25" s="309"/>
      <c r="C25" s="309"/>
      <c r="D25" s="309"/>
      <c r="E25" s="309"/>
      <c r="F25" s="309"/>
      <c r="G25" s="79"/>
      <c r="H25" s="310"/>
      <c r="I25" s="310"/>
      <c r="J25" s="311"/>
      <c r="K25" s="309"/>
      <c r="L25" s="309"/>
      <c r="M25" s="309"/>
      <c r="N25" s="309"/>
      <c r="O25" s="314"/>
      <c r="P25" s="313"/>
      <c r="Q25" s="314"/>
      <c r="R25" s="314"/>
      <c r="S25" s="79"/>
      <c r="T25" s="314"/>
      <c r="U25" s="330"/>
      <c r="V25" s="330"/>
      <c r="W25" s="330"/>
      <c r="X25" s="330"/>
      <c r="Y25" s="330"/>
      <c r="Z25" s="330"/>
      <c r="AA25" s="330"/>
      <c r="AB25" s="330"/>
      <c r="AC25" s="330"/>
      <c r="AD25" s="330"/>
      <c r="AE25" s="331"/>
    </row>
    <row r="26" spans="1:31">
      <c r="A26" s="308"/>
      <c r="B26" s="309"/>
      <c r="C26" s="309"/>
      <c r="D26" s="309"/>
      <c r="E26" s="309"/>
      <c r="F26" s="309"/>
      <c r="G26" s="79"/>
      <c r="H26" s="310"/>
      <c r="I26" s="310"/>
      <c r="J26" s="311"/>
      <c r="K26" s="309"/>
      <c r="L26" s="309"/>
      <c r="M26" s="309"/>
      <c r="N26" s="309"/>
      <c r="O26" s="314"/>
      <c r="P26" s="313"/>
      <c r="Q26" s="314"/>
      <c r="R26" s="314"/>
      <c r="S26" s="79"/>
      <c r="T26" s="314"/>
      <c r="U26" s="52"/>
      <c r="V26" s="52"/>
      <c r="W26" s="52"/>
      <c r="X26" s="52"/>
      <c r="Y26" s="52"/>
      <c r="Z26" s="52"/>
      <c r="AA26" s="52"/>
      <c r="AB26" s="52"/>
      <c r="AC26" s="52"/>
      <c r="AD26" s="52"/>
    </row>
    <row r="27" spans="1:31">
      <c r="A27" s="308"/>
      <c r="B27" s="309"/>
      <c r="C27" s="309"/>
      <c r="D27" s="309"/>
      <c r="E27" s="309"/>
      <c r="F27" s="309"/>
      <c r="G27" s="79"/>
      <c r="H27" s="310"/>
      <c r="I27" s="310"/>
      <c r="J27" s="311"/>
      <c r="K27" s="309"/>
      <c r="L27" s="309"/>
      <c r="M27" s="309"/>
      <c r="N27" s="309"/>
      <c r="O27" s="314"/>
      <c r="P27" s="313"/>
      <c r="Q27" s="314"/>
      <c r="R27" s="314"/>
      <c r="S27" s="79"/>
      <c r="T27" s="314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1">
      <c r="A28" s="308"/>
      <c r="B28" s="309"/>
      <c r="C28" s="309"/>
      <c r="D28" s="309"/>
      <c r="E28" s="309"/>
      <c r="F28" s="309"/>
      <c r="G28" s="79"/>
      <c r="H28" s="310"/>
      <c r="I28" s="310"/>
      <c r="J28" s="311"/>
      <c r="K28" s="309"/>
      <c r="L28" s="309"/>
      <c r="M28" s="309"/>
      <c r="N28" s="309"/>
      <c r="O28" s="314"/>
      <c r="P28" s="313"/>
      <c r="Q28" s="314"/>
      <c r="R28" s="314"/>
      <c r="S28" s="79"/>
      <c r="T28" s="314"/>
      <c r="U28" s="52"/>
      <c r="V28" s="52"/>
      <c r="W28" s="52"/>
      <c r="X28" s="52"/>
      <c r="Y28" s="52"/>
      <c r="Z28" s="52"/>
      <c r="AA28" s="52"/>
      <c r="AB28" s="52"/>
      <c r="AC28" s="52"/>
      <c r="AD28" s="52"/>
    </row>
    <row r="29" spans="1:31">
      <c r="A29" s="308"/>
      <c r="B29" s="309"/>
      <c r="C29" s="309"/>
      <c r="D29" s="309"/>
      <c r="E29" s="309"/>
      <c r="F29" s="309"/>
      <c r="G29" s="79"/>
      <c r="H29" s="310"/>
      <c r="I29" s="310"/>
      <c r="J29" s="311"/>
      <c r="K29" s="309"/>
      <c r="L29" s="309"/>
      <c r="M29" s="309"/>
      <c r="N29" s="309"/>
      <c r="O29" s="314"/>
      <c r="P29" s="313"/>
      <c r="Q29" s="314"/>
      <c r="R29" s="314"/>
      <c r="S29" s="79"/>
      <c r="T29" s="314"/>
      <c r="U29" s="52"/>
      <c r="V29" s="340" t="s">
        <v>324</v>
      </c>
      <c r="W29" s="340"/>
      <c r="X29" s="340"/>
      <c r="Y29" s="340"/>
      <c r="Z29" s="340"/>
      <c r="AA29" s="340"/>
      <c r="AB29" s="340"/>
      <c r="AC29" s="340"/>
      <c r="AD29" s="340"/>
    </row>
    <row r="30" spans="1:31" ht="15.75" thickBo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315"/>
      <c r="P30" s="315"/>
      <c r="Q30" s="315"/>
      <c r="R30" s="315"/>
      <c r="S30" s="52"/>
      <c r="T30" s="52"/>
      <c r="U30" s="52"/>
      <c r="V30" s="340"/>
      <c r="W30" s="340"/>
      <c r="X30" s="340"/>
      <c r="Y30" s="340"/>
      <c r="Z30" s="340"/>
      <c r="AA30" s="340"/>
      <c r="AB30" s="340"/>
      <c r="AC30" s="340"/>
      <c r="AD30" s="340"/>
    </row>
    <row r="31" spans="1:31">
      <c r="A31" s="316" t="s">
        <v>9</v>
      </c>
      <c r="B31" s="317">
        <f>+AVERAGE(B6:B29)</f>
        <v>2359.8421666666668</v>
      </c>
      <c r="C31" s="317">
        <f t="shared" ref="C31:D31" si="6">+AVERAGE(C6:C29)</f>
        <v>227406.5</v>
      </c>
      <c r="D31" s="317">
        <f t="shared" si="6"/>
        <v>59761.277777777781</v>
      </c>
      <c r="E31" s="317"/>
      <c r="F31" s="317"/>
      <c r="G31" s="317">
        <f>+AVERAGE(G6:G29)</f>
        <v>96.434141768573056</v>
      </c>
      <c r="H31" s="318">
        <f>+AVERAGE(H6:H29)</f>
        <v>25.265277036184145</v>
      </c>
      <c r="I31" s="318"/>
      <c r="J31" s="319"/>
      <c r="K31" s="317">
        <f>+AVERAGE(K6:K29)</f>
        <v>227406.5</v>
      </c>
      <c r="L31" s="317">
        <f>+AVERAGE(L6:L29)</f>
        <v>596537.07477777777</v>
      </c>
      <c r="M31" s="317"/>
      <c r="N31" s="317"/>
      <c r="O31" s="320">
        <f>+AVERAGE(O6:O29)</f>
        <v>1.0415555845372244E-2</v>
      </c>
      <c r="P31" s="320"/>
      <c r="Q31" s="320"/>
      <c r="R31" s="320"/>
      <c r="S31" s="317">
        <f>+AVERAGE(S6:S29)</f>
        <v>823943.57477777777</v>
      </c>
      <c r="T31" s="317">
        <f>+AVERAGE(T6:T29)</f>
        <v>348.6321371437632</v>
      </c>
      <c r="U31" s="52"/>
      <c r="V31" s="340"/>
      <c r="W31" s="340"/>
      <c r="X31" s="340"/>
      <c r="Y31" s="340"/>
      <c r="Z31" s="340"/>
      <c r="AA31" s="340"/>
      <c r="AB31" s="340"/>
      <c r="AC31" s="340"/>
      <c r="AD31" s="340"/>
    </row>
    <row r="32" spans="1:31">
      <c r="A32" s="321" t="s">
        <v>23</v>
      </c>
      <c r="B32" s="48">
        <f>+MAX(B6:B29)</f>
        <v>2587.4</v>
      </c>
      <c r="C32" s="48">
        <f t="shared" ref="C32:D32" si="7">+MAX(C6:C29)</f>
        <v>263844</v>
      </c>
      <c r="D32" s="48">
        <f t="shared" si="7"/>
        <v>76603</v>
      </c>
      <c r="E32" s="48"/>
      <c r="F32" s="48"/>
      <c r="G32" s="48">
        <f>+MAX(G6:G29)</f>
        <v>112.41755432466979</v>
      </c>
      <c r="H32" s="322">
        <f>+MAX(H6:H29)</f>
        <v>32.290488431876604</v>
      </c>
      <c r="I32" s="322"/>
      <c r="J32" s="323"/>
      <c r="K32" s="48">
        <f>+MAX(K6:K29)</f>
        <v>263844</v>
      </c>
      <c r="L32" s="48">
        <f>+MAX(L6:L29)</f>
        <v>764651.14599999995</v>
      </c>
      <c r="M32" s="48"/>
      <c r="N32" s="48"/>
      <c r="O32" s="288">
        <f>+MAX(O6:O29)</f>
        <v>1.1678752837175965E-2</v>
      </c>
      <c r="P32" s="288"/>
      <c r="Q32" s="288"/>
      <c r="R32" s="288"/>
      <c r="S32" s="48">
        <f>+MAX(S6:S29)</f>
        <v>995489.41200000001</v>
      </c>
      <c r="T32" s="48">
        <f>+MAX(T6:T29)</f>
        <v>426.51645758354755</v>
      </c>
      <c r="U32" s="52"/>
      <c r="V32" s="340"/>
      <c r="W32" s="340"/>
      <c r="X32" s="340"/>
      <c r="Y32" s="340"/>
      <c r="Z32" s="340"/>
      <c r="AA32" s="340"/>
      <c r="AB32" s="340"/>
      <c r="AC32" s="340"/>
      <c r="AD32" s="340"/>
    </row>
    <row r="33" spans="1:30">
      <c r="A33" s="321" t="s">
        <v>24</v>
      </c>
      <c r="B33" s="48">
        <f>+MIN(B6:B29)</f>
        <v>2038.1990000000001</v>
      </c>
      <c r="C33" s="48">
        <f t="shared" ref="C33:D33" si="8">+MIN(C6:C29)</f>
        <v>198811</v>
      </c>
      <c r="D33" s="48">
        <f t="shared" si="8"/>
        <v>40140</v>
      </c>
      <c r="E33" s="48"/>
      <c r="F33" s="48"/>
      <c r="G33" s="48">
        <f>+MIN(G6:G29)</f>
        <v>85.62558125357242</v>
      </c>
      <c r="H33" s="322">
        <f>+MIN(H6:H29)</f>
        <v>19.693857174888223</v>
      </c>
      <c r="I33" s="322"/>
      <c r="J33" s="323"/>
      <c r="K33" s="48">
        <f>+MIN(K6:K29)</f>
        <v>198811</v>
      </c>
      <c r="L33" s="48">
        <f>+MIN(L6:L29)</f>
        <v>400677.48000000004</v>
      </c>
      <c r="M33" s="48"/>
      <c r="N33" s="48"/>
      <c r="O33" s="288">
        <f>+MIN(O6:O29)</f>
        <v>8.8954078925425634E-3</v>
      </c>
      <c r="P33" s="288"/>
      <c r="Q33" s="288"/>
      <c r="R33" s="288"/>
      <c r="S33" s="48">
        <f>+MIN(S6:S29)</f>
        <v>608498.48</v>
      </c>
      <c r="T33" s="48">
        <f>+MIN(T6:T29)</f>
        <v>294.40478845736686</v>
      </c>
      <c r="U33" s="52"/>
      <c r="V33" s="340"/>
      <c r="W33" s="340"/>
      <c r="X33" s="340"/>
      <c r="Y33" s="340"/>
      <c r="Z33" s="340"/>
      <c r="AA33" s="340"/>
      <c r="AB33" s="340"/>
      <c r="AC33" s="340"/>
      <c r="AD33" s="340"/>
    </row>
    <row r="34" spans="1:30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</row>
    <row r="35" spans="1:30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</row>
    <row r="36" spans="1:30">
      <c r="A36" s="324" t="s">
        <v>316</v>
      </c>
      <c r="B36" s="324" t="s">
        <v>317</v>
      </c>
      <c r="C36" s="324" t="s">
        <v>9</v>
      </c>
      <c r="D36" s="324" t="s">
        <v>23</v>
      </c>
      <c r="E36" s="324" t="s">
        <v>24</v>
      </c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</row>
    <row r="37" spans="1:30">
      <c r="A37" s="325" t="s">
        <v>318</v>
      </c>
      <c r="B37" s="326" t="str">
        <f>+G5</f>
        <v>kWh/Ton</v>
      </c>
      <c r="C37" s="327">
        <f>+G31</f>
        <v>96.434141768573056</v>
      </c>
      <c r="D37" s="327">
        <f>+G32</f>
        <v>112.41755432466979</v>
      </c>
      <c r="E37" s="327">
        <f>+G33</f>
        <v>85.62558125357242</v>
      </c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</row>
    <row r="38" spans="1:30">
      <c r="A38" s="325" t="s">
        <v>319</v>
      </c>
      <c r="B38" s="326" t="str">
        <f>+H5</f>
        <v>m3/Ton</v>
      </c>
      <c r="C38" s="327">
        <f>+H31</f>
        <v>25.265277036184145</v>
      </c>
      <c r="D38" s="327">
        <f>+H32</f>
        <v>32.290488431876604</v>
      </c>
      <c r="E38" s="327">
        <f>+H33</f>
        <v>19.693857174888223</v>
      </c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>
      <c r="A39" s="325" t="s">
        <v>320</v>
      </c>
      <c r="B39" s="326" t="str">
        <f>+O5</f>
        <v>kg/kWh E.E</v>
      </c>
      <c r="C39" s="327">
        <f>+O31</f>
        <v>1.0415555845372244E-2</v>
      </c>
      <c r="D39" s="327">
        <f>+O32</f>
        <v>1.1678752837175965E-2</v>
      </c>
      <c r="E39" s="327">
        <f>+O33</f>
        <v>8.8954078925425634E-3</v>
      </c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>
      <c r="A40" s="325" t="s">
        <v>321</v>
      </c>
      <c r="B40" s="326">
        <f>+P5</f>
        <v>0</v>
      </c>
      <c r="C40" s="328">
        <f>+P31</f>
        <v>0</v>
      </c>
      <c r="D40" s="328">
        <f>+P32</f>
        <v>0</v>
      </c>
      <c r="E40" s="328">
        <f>+P33</f>
        <v>0</v>
      </c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ht="26.25">
      <c r="A41" s="325" t="s">
        <v>322</v>
      </c>
      <c r="B41" s="326" t="str">
        <f>+T5</f>
        <v>kWh/Ton TOTAL</v>
      </c>
      <c r="C41" s="327">
        <f>+T31</f>
        <v>348.6321371437632</v>
      </c>
      <c r="D41" s="327">
        <f>+T32</f>
        <v>426.51645758354755</v>
      </c>
      <c r="E41" s="327">
        <f>+T33</f>
        <v>294.40478845736686</v>
      </c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</row>
    <row r="42" spans="1:30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</row>
    <row r="43" spans="1:30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</row>
    <row r="44" spans="1:30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</row>
    <row r="48" spans="1:30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</row>
    <row r="49" spans="1:30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</row>
    <row r="50" spans="1:30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</row>
    <row r="51" spans="1:30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</row>
    <row r="52" spans="1:30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</row>
    <row r="53" spans="1:30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</row>
    <row r="54" spans="1:30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</row>
    <row r="55" spans="1:30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</row>
    <row r="56" spans="1:30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</row>
    <row r="57" spans="1:30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</row>
    <row r="58" spans="1:30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</row>
    <row r="59" spans="1:30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</row>
    <row r="60" spans="1:30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</row>
    <row r="61" spans="1:30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</row>
    <row r="62" spans="1:30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</row>
    <row r="63" spans="1:30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</row>
  </sheetData>
  <mergeCells count="13">
    <mergeCell ref="V29:AD33"/>
    <mergeCell ref="N3:N4"/>
    <mergeCell ref="U3:AE3"/>
    <mergeCell ref="O3:Q3"/>
    <mergeCell ref="G3:J3"/>
    <mergeCell ref="O1:O2"/>
    <mergeCell ref="P1:T2"/>
    <mergeCell ref="B3:B4"/>
    <mergeCell ref="C3:C4"/>
    <mergeCell ref="D3:D4"/>
    <mergeCell ref="K3:K4"/>
    <mergeCell ref="L3:L4"/>
    <mergeCell ref="M3:M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80" zoomScaleNormal="80" workbookViewId="0">
      <selection activeCell="D11" sqref="D11"/>
    </sheetView>
  </sheetViews>
  <sheetFormatPr baseColWidth="10" defaultColWidth="11.42578125" defaultRowHeight="15"/>
  <cols>
    <col min="1" max="1" width="24" style="52" customWidth="1"/>
    <col min="2" max="2" width="22.85546875" style="52" customWidth="1"/>
    <col min="3" max="3" width="14" style="52" customWidth="1"/>
    <col min="4" max="4" width="17.28515625" style="52" customWidth="1"/>
    <col min="5" max="5" width="26.42578125" style="52" customWidth="1"/>
    <col min="6" max="16384" width="11.42578125" style="52"/>
  </cols>
  <sheetData>
    <row r="1" spans="1:5" ht="29.25" customHeight="1">
      <c r="A1" s="99" t="s">
        <v>0</v>
      </c>
      <c r="B1" s="99" t="s">
        <v>19</v>
      </c>
      <c r="C1" s="99" t="s">
        <v>1</v>
      </c>
      <c r="D1" s="99" t="s">
        <v>20</v>
      </c>
      <c r="E1" s="99" t="s">
        <v>2</v>
      </c>
    </row>
    <row r="2" spans="1:5">
      <c r="A2" s="105" t="s">
        <v>76</v>
      </c>
      <c r="B2" s="40" t="s">
        <v>79</v>
      </c>
      <c r="C2" s="40"/>
      <c r="D2" s="123">
        <v>1</v>
      </c>
      <c r="E2" s="123">
        <v>8</v>
      </c>
    </row>
    <row r="3" spans="1:5">
      <c r="A3" s="105" t="s">
        <v>77</v>
      </c>
      <c r="B3" s="40" t="s">
        <v>79</v>
      </c>
      <c r="C3" s="40"/>
      <c r="D3" s="123">
        <v>1</v>
      </c>
      <c r="E3" s="123">
        <v>8</v>
      </c>
    </row>
    <row r="4" spans="1:5">
      <c r="A4" s="105" t="s">
        <v>78</v>
      </c>
      <c r="B4" s="40" t="s">
        <v>79</v>
      </c>
      <c r="C4" s="40"/>
      <c r="D4" s="123">
        <v>1</v>
      </c>
      <c r="E4" s="123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="80" zoomScaleNormal="80" workbookViewId="0">
      <selection activeCell="E21" sqref="E21"/>
    </sheetView>
  </sheetViews>
  <sheetFormatPr baseColWidth="10" defaultColWidth="11.42578125" defaultRowHeight="12.75"/>
  <cols>
    <col min="1" max="1" width="28" style="102" customWidth="1"/>
    <col min="2" max="2" width="18.28515625" style="102" customWidth="1"/>
    <col min="3" max="3" width="10.28515625" style="102" customWidth="1"/>
    <col min="4" max="4" width="22.28515625" style="102" customWidth="1"/>
    <col min="5" max="5" width="11.140625" style="102" customWidth="1"/>
    <col min="6" max="6" width="22.42578125" style="102" customWidth="1"/>
    <col min="7" max="7" width="28.85546875" style="102" customWidth="1"/>
    <col min="8" max="8" width="7.85546875" style="102" customWidth="1"/>
    <col min="9" max="9" width="8.42578125" style="102" customWidth="1"/>
    <col min="10" max="10" width="7.42578125" style="102" customWidth="1"/>
    <col min="11" max="11" width="7.140625" style="102" customWidth="1"/>
    <col min="12" max="12" width="6.28515625" style="102" customWidth="1"/>
    <col min="13" max="13" width="9.85546875" style="102" customWidth="1"/>
    <col min="14" max="14" width="8.42578125" style="102" customWidth="1"/>
    <col min="15" max="15" width="8" style="102" customWidth="1"/>
    <col min="16" max="16384" width="11.42578125" style="102"/>
  </cols>
  <sheetData>
    <row r="1" spans="1:15" ht="15.75" customHeight="1">
      <c r="A1" s="220" t="s">
        <v>82</v>
      </c>
      <c r="B1" s="220"/>
      <c r="C1" s="220"/>
      <c r="D1" s="220"/>
      <c r="E1" s="220"/>
      <c r="F1" s="220"/>
    </row>
    <row r="2" spans="1:15" ht="15.75" customHeight="1">
      <c r="A2" s="107" t="s">
        <v>127</v>
      </c>
      <c r="B2" s="221"/>
      <c r="C2" s="221"/>
      <c r="D2" s="221"/>
      <c r="E2" s="107" t="s">
        <v>110</v>
      </c>
      <c r="F2" s="91"/>
    </row>
    <row r="3" spans="1:15">
      <c r="A3" s="107" t="s">
        <v>128</v>
      </c>
      <c r="B3" s="108" t="s">
        <v>111</v>
      </c>
      <c r="C3" s="119">
        <v>2392</v>
      </c>
      <c r="D3" s="221" t="s">
        <v>112</v>
      </c>
      <c r="E3" s="221"/>
      <c r="F3" s="221"/>
    </row>
    <row r="4" spans="1:15" ht="30.75" customHeight="1">
      <c r="A4" s="107" t="s">
        <v>129</v>
      </c>
      <c r="B4" s="90"/>
      <c r="C4" s="107" t="s">
        <v>133</v>
      </c>
      <c r="D4" s="91"/>
      <c r="E4" s="107" t="s">
        <v>134</v>
      </c>
      <c r="F4" s="119"/>
    </row>
    <row r="5" spans="1:15">
      <c r="A5" s="107" t="s">
        <v>130</v>
      </c>
      <c r="B5" s="221"/>
      <c r="C5" s="221"/>
      <c r="D5" s="107" t="s">
        <v>135</v>
      </c>
      <c r="E5" s="221"/>
      <c r="F5" s="221"/>
    </row>
    <row r="6" spans="1:15">
      <c r="A6" s="222" t="s">
        <v>131</v>
      </c>
      <c r="B6" s="221"/>
      <c r="C6" s="221"/>
      <c r="D6" s="221"/>
      <c r="E6" s="107" t="s">
        <v>113</v>
      </c>
      <c r="F6" s="91"/>
    </row>
    <row r="7" spans="1:15">
      <c r="A7" s="222"/>
      <c r="B7" s="221"/>
      <c r="C7" s="221"/>
      <c r="D7" s="221"/>
      <c r="E7" s="107" t="s">
        <v>113</v>
      </c>
      <c r="F7" s="91"/>
    </row>
    <row r="8" spans="1:15">
      <c r="A8" s="109" t="s">
        <v>132</v>
      </c>
      <c r="B8" s="218"/>
      <c r="C8" s="219"/>
      <c r="D8" s="109" t="s">
        <v>136</v>
      </c>
      <c r="E8" s="218"/>
      <c r="F8" s="219"/>
    </row>
    <row r="11" spans="1:15">
      <c r="G11" s="213" t="s">
        <v>114</v>
      </c>
      <c r="H11" s="213"/>
      <c r="I11" s="213"/>
      <c r="J11" s="213"/>
      <c r="K11" s="213"/>
      <c r="L11" s="213"/>
      <c r="M11" s="213"/>
      <c r="N11" s="213"/>
      <c r="O11" s="213"/>
    </row>
    <row r="12" spans="1:15">
      <c r="G12" s="110" t="s">
        <v>115</v>
      </c>
      <c r="H12" s="119"/>
      <c r="I12" s="214" t="s">
        <v>126</v>
      </c>
      <c r="J12" s="214"/>
      <c r="K12" s="214"/>
      <c r="L12" s="214"/>
      <c r="M12" s="214"/>
      <c r="N12" s="215"/>
      <c r="O12" s="216"/>
    </row>
    <row r="13" spans="1:15">
      <c r="G13" s="111" t="s">
        <v>116</v>
      </c>
      <c r="H13" s="217"/>
      <c r="I13" s="217"/>
      <c r="J13" s="112" t="s">
        <v>118</v>
      </c>
      <c r="K13" s="112" t="s">
        <v>119</v>
      </c>
      <c r="L13" s="217"/>
      <c r="M13" s="217"/>
      <c r="N13" s="112" t="s">
        <v>118</v>
      </c>
      <c r="O13" s="112" t="s">
        <v>119</v>
      </c>
    </row>
    <row r="14" spans="1:15">
      <c r="G14" s="111" t="s">
        <v>121</v>
      </c>
      <c r="H14" s="112" t="s">
        <v>117</v>
      </c>
      <c r="I14" s="113">
        <v>0.25</v>
      </c>
      <c r="J14" s="90" t="s">
        <v>122</v>
      </c>
      <c r="K14" s="112"/>
      <c r="L14" s="112" t="s">
        <v>120</v>
      </c>
      <c r="M14" s="113">
        <v>0.58333333333333337</v>
      </c>
      <c r="N14" s="112"/>
      <c r="O14" s="90" t="s">
        <v>122</v>
      </c>
    </row>
    <row r="15" spans="1:15">
      <c r="G15" s="111" t="s">
        <v>123</v>
      </c>
      <c r="H15" s="112" t="s">
        <v>117</v>
      </c>
      <c r="I15" s="113"/>
      <c r="J15" s="112"/>
      <c r="K15" s="90"/>
      <c r="L15" s="112"/>
      <c r="M15" s="113"/>
      <c r="N15" s="112"/>
      <c r="O15" s="90"/>
    </row>
    <row r="16" spans="1:15">
      <c r="G16" s="111" t="s">
        <v>124</v>
      </c>
      <c r="H16" s="112" t="s">
        <v>117</v>
      </c>
      <c r="I16" s="113"/>
      <c r="J16" s="112"/>
      <c r="K16" s="90"/>
      <c r="L16" s="112"/>
      <c r="M16" s="113"/>
      <c r="N16" s="90"/>
      <c r="O16" s="124"/>
    </row>
    <row r="17" spans="7:15">
      <c r="G17" s="111" t="s">
        <v>125</v>
      </c>
      <c r="H17" s="112" t="s">
        <v>117</v>
      </c>
      <c r="I17" s="113"/>
      <c r="J17" s="90"/>
      <c r="K17" s="124"/>
      <c r="L17" s="112"/>
      <c r="M17" s="113"/>
      <c r="N17" s="112"/>
      <c r="O17" s="90"/>
    </row>
  </sheetData>
  <mergeCells count="15">
    <mergeCell ref="B8:C8"/>
    <mergeCell ref="E8:F8"/>
    <mergeCell ref="A1:F1"/>
    <mergeCell ref="B2:D2"/>
    <mergeCell ref="D3:F3"/>
    <mergeCell ref="B5:C5"/>
    <mergeCell ref="E5:F5"/>
    <mergeCell ref="A6:A7"/>
    <mergeCell ref="B6:D6"/>
    <mergeCell ref="B7:D7"/>
    <mergeCell ref="G11:O11"/>
    <mergeCell ref="I12:M12"/>
    <mergeCell ref="N12:O12"/>
    <mergeCell ref="H13:I13"/>
    <mergeCell ref="L13:M1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topLeftCell="A7" zoomScale="98" zoomScaleNormal="98" workbookViewId="0">
      <selection activeCell="N17" sqref="N17:Q25"/>
    </sheetView>
  </sheetViews>
  <sheetFormatPr baseColWidth="10" defaultColWidth="11.42578125" defaultRowHeight="15"/>
  <cols>
    <col min="1" max="13" width="11.42578125" style="52"/>
    <col min="14" max="15" width="11.85546875" style="52" bestFit="1" customWidth="1"/>
    <col min="16" max="16384" width="11.42578125" style="52"/>
  </cols>
  <sheetData>
    <row r="1" spans="1:12" s="106" customFormat="1"/>
    <row r="2" spans="1:12" s="106" customFormat="1"/>
    <row r="3" spans="1:12" s="106" customFormat="1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106" customFormat="1" ht="24.75">
      <c r="A4" s="142"/>
      <c r="B4" s="223" t="s">
        <v>146</v>
      </c>
      <c r="C4" s="223"/>
      <c r="D4" s="223"/>
      <c r="E4" s="223"/>
      <c r="F4" s="223"/>
      <c r="G4" s="223"/>
      <c r="H4" s="223"/>
      <c r="I4" s="223"/>
      <c r="J4" s="223"/>
      <c r="K4" s="223"/>
      <c r="L4" s="142"/>
    </row>
    <row r="5" spans="1:12" s="106" customFormat="1" ht="15.75">
      <c r="A5" s="142"/>
      <c r="B5" s="224" t="s">
        <v>147</v>
      </c>
      <c r="C5" s="224"/>
      <c r="D5" s="224"/>
      <c r="E5" s="224"/>
      <c r="F5" s="224"/>
      <c r="G5" s="224"/>
      <c r="H5" s="224"/>
      <c r="I5" s="224"/>
      <c r="J5" s="224"/>
      <c r="K5" s="224"/>
      <c r="L5" s="142"/>
    </row>
    <row r="6" spans="1:12" s="106" customFormat="1">
      <c r="A6" s="142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</row>
    <row r="7" spans="1:12" s="106" customFormat="1">
      <c r="A7" s="142"/>
      <c r="B7" s="225" t="s">
        <v>146</v>
      </c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12" s="106" customFormat="1">
      <c r="A8" s="142"/>
      <c r="B8" s="225"/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12" s="106" customFormat="1">
      <c r="A9" s="142"/>
      <c r="B9" s="225"/>
      <c r="C9" s="142"/>
      <c r="D9" s="142"/>
      <c r="E9" s="142"/>
      <c r="F9" s="142"/>
      <c r="G9" s="142"/>
      <c r="H9" s="142"/>
      <c r="I9" s="142"/>
      <c r="J9" s="142"/>
      <c r="K9" s="142"/>
      <c r="L9" s="142"/>
    </row>
    <row r="10" spans="1:12" s="106" customFormat="1">
      <c r="A10" s="142"/>
      <c r="B10" s="225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12" s="106" customFormat="1">
      <c r="A11" s="142"/>
      <c r="B11" s="225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12" s="106" customFormat="1">
      <c r="A12" s="142"/>
      <c r="B12" s="225"/>
      <c r="C12" s="142"/>
      <c r="D12" s="142"/>
      <c r="E12" s="142"/>
      <c r="F12" s="142"/>
      <c r="G12" s="142"/>
      <c r="H12" s="142"/>
      <c r="I12" s="142"/>
      <c r="J12" s="142"/>
      <c r="K12" s="142"/>
      <c r="L12" s="142"/>
    </row>
    <row r="13" spans="1:12" s="106" customFormat="1">
      <c r="A13" s="142"/>
      <c r="B13" s="225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12" s="106" customFormat="1">
      <c r="A14" s="142"/>
      <c r="B14" s="225"/>
      <c r="C14" s="142"/>
      <c r="D14" s="142"/>
      <c r="E14" s="142"/>
      <c r="F14" s="142"/>
      <c r="G14" s="142"/>
      <c r="H14" s="142"/>
      <c r="I14" s="142"/>
      <c r="J14" s="142"/>
      <c r="K14" s="142"/>
      <c r="L14" s="142"/>
    </row>
    <row r="15" spans="1:12" s="106" customFormat="1">
      <c r="A15" s="142"/>
      <c r="B15" s="225"/>
      <c r="C15" s="142"/>
      <c r="D15" s="142"/>
      <c r="E15" s="142"/>
      <c r="F15" s="142"/>
      <c r="G15" s="142"/>
      <c r="H15" s="142"/>
      <c r="I15" s="142"/>
      <c r="J15" s="142"/>
      <c r="K15" s="142"/>
      <c r="L15" s="142"/>
    </row>
    <row r="16" spans="1:12" s="106" customFormat="1">
      <c r="A16" s="142"/>
      <c r="B16" s="225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s="106" customFormat="1">
      <c r="A17" s="142"/>
      <c r="B17" s="225"/>
      <c r="C17" s="142"/>
      <c r="D17" s="142"/>
      <c r="E17" s="142"/>
      <c r="F17" s="142"/>
      <c r="G17" s="142"/>
      <c r="H17" s="142"/>
      <c r="I17" s="142"/>
      <c r="J17" s="142"/>
      <c r="K17" s="142"/>
      <c r="L17" s="142"/>
    </row>
    <row r="18" spans="1:12" s="106" customFormat="1">
      <c r="A18" s="142"/>
      <c r="B18" s="225"/>
      <c r="C18" s="142"/>
      <c r="D18" s="142"/>
      <c r="E18" s="142"/>
      <c r="F18" s="142"/>
      <c r="G18" s="142"/>
      <c r="H18" s="142"/>
      <c r="I18" s="142"/>
      <c r="J18" s="142"/>
      <c r="K18" s="142"/>
      <c r="L18" s="142"/>
    </row>
    <row r="19" spans="1:12" s="106" customFormat="1">
      <c r="A19" s="142"/>
      <c r="B19" s="225"/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2" s="106" customFormat="1">
      <c r="A20" s="142"/>
      <c r="B20" s="225"/>
      <c r="C20" s="142"/>
      <c r="D20" s="142"/>
      <c r="E20" s="142"/>
      <c r="F20" s="142"/>
      <c r="G20" s="142"/>
      <c r="H20" s="142"/>
      <c r="I20" s="142"/>
      <c r="J20" s="142"/>
      <c r="K20" s="142"/>
      <c r="L20" s="142"/>
    </row>
    <row r="21" spans="1:12" s="106" customFormat="1">
      <c r="A21" s="142"/>
      <c r="B21" s="225"/>
      <c r="C21" s="142"/>
      <c r="D21" s="142"/>
      <c r="E21" s="142"/>
      <c r="F21" s="142"/>
      <c r="G21" s="142"/>
      <c r="H21" s="142"/>
      <c r="I21" s="142"/>
      <c r="J21" s="142"/>
      <c r="K21" s="142"/>
      <c r="L21" s="142"/>
    </row>
    <row r="22" spans="1:12" s="106" customFormat="1">
      <c r="A22" s="142"/>
      <c r="B22" s="225"/>
      <c r="C22" s="142"/>
      <c r="D22" s="142"/>
      <c r="E22" s="142"/>
      <c r="F22" s="142"/>
      <c r="G22" s="142"/>
      <c r="H22" s="142"/>
      <c r="I22" s="142"/>
      <c r="J22" s="142"/>
      <c r="K22" s="142"/>
      <c r="L22" s="142"/>
    </row>
    <row r="23" spans="1:12" s="106" customFormat="1">
      <c r="A23" s="142"/>
      <c r="B23" s="225"/>
      <c r="C23" s="142"/>
      <c r="D23" s="142"/>
      <c r="E23" s="142"/>
      <c r="F23" s="142"/>
      <c r="G23" s="142"/>
      <c r="H23" s="142"/>
      <c r="I23" s="142"/>
      <c r="J23" s="142"/>
      <c r="K23" s="142"/>
      <c r="L23" s="142"/>
    </row>
    <row r="24" spans="1:12" s="106" customFormat="1">
      <c r="A24" s="142"/>
      <c r="B24" s="225"/>
      <c r="C24" s="142"/>
      <c r="D24" s="142"/>
      <c r="E24" s="142"/>
      <c r="F24" s="142"/>
      <c r="G24" s="142"/>
      <c r="H24" s="142"/>
      <c r="I24" s="142"/>
      <c r="J24" s="142"/>
      <c r="K24" s="142"/>
      <c r="L24" s="142"/>
    </row>
    <row r="25" spans="1:12" s="106" customFormat="1">
      <c r="A25" s="142"/>
      <c r="B25" s="225"/>
      <c r="C25" s="142"/>
      <c r="D25" s="142"/>
      <c r="E25" s="142"/>
      <c r="F25" s="142"/>
      <c r="G25" s="142"/>
      <c r="H25" s="142"/>
      <c r="I25" s="142"/>
      <c r="J25" s="142"/>
      <c r="K25" s="142"/>
      <c r="L25" s="142"/>
    </row>
    <row r="26" spans="1:12" s="106" customFormat="1">
      <c r="A26" s="142"/>
      <c r="B26" s="225"/>
      <c r="C26" s="142"/>
      <c r="D26" s="142"/>
      <c r="E26" s="142"/>
      <c r="F26" s="142"/>
      <c r="G26" s="142"/>
      <c r="H26" s="142"/>
      <c r="I26" s="142"/>
      <c r="J26" s="142"/>
      <c r="K26" s="142"/>
      <c r="L26" s="142"/>
    </row>
    <row r="27" spans="1:12" s="106" customFormat="1">
      <c r="A27" s="142"/>
      <c r="B27" s="225"/>
      <c r="C27" s="142"/>
      <c r="D27" s="142"/>
      <c r="E27" s="142"/>
      <c r="F27" s="142"/>
      <c r="G27" s="142"/>
      <c r="H27" s="142"/>
      <c r="I27" s="142"/>
      <c r="J27" s="142"/>
      <c r="K27" s="142"/>
      <c r="L27" s="142"/>
    </row>
    <row r="28" spans="1:12" s="106" customFormat="1">
      <c r="A28" s="142"/>
      <c r="B28" s="225"/>
      <c r="C28" s="142"/>
      <c r="D28" s="142"/>
      <c r="E28" s="142"/>
      <c r="F28" s="142"/>
      <c r="G28" s="142"/>
      <c r="H28" s="142"/>
      <c r="I28" s="142"/>
      <c r="J28" s="142"/>
      <c r="K28" s="142"/>
      <c r="L28" s="142"/>
    </row>
    <row r="29" spans="1:12" s="106" customFormat="1">
      <c r="A29" s="142"/>
      <c r="B29" s="225"/>
      <c r="C29" s="142"/>
      <c r="D29" s="142"/>
      <c r="E29" s="142"/>
      <c r="F29" s="142"/>
      <c r="G29" s="142"/>
      <c r="H29" s="142"/>
      <c r="I29" s="142"/>
      <c r="J29" s="142"/>
      <c r="K29" s="142"/>
      <c r="L29" s="142"/>
    </row>
    <row r="30" spans="1:12" s="106" customFormat="1">
      <c r="A30" s="142"/>
      <c r="B30" s="225"/>
      <c r="C30" s="142"/>
      <c r="D30" s="142"/>
      <c r="E30" s="142"/>
      <c r="F30" s="142"/>
      <c r="G30" s="142"/>
      <c r="H30" s="142"/>
      <c r="I30" s="142"/>
      <c r="J30" s="142"/>
      <c r="K30" s="142"/>
      <c r="L30" s="142"/>
    </row>
    <row r="31" spans="1:12" s="106" customFormat="1">
      <c r="A31" s="142"/>
      <c r="B31" s="225"/>
      <c r="C31" s="142"/>
      <c r="D31" s="142"/>
      <c r="E31" s="142"/>
      <c r="F31" s="142"/>
      <c r="G31" s="142"/>
      <c r="H31" s="142"/>
      <c r="I31" s="142"/>
      <c r="J31" s="142"/>
      <c r="K31" s="142"/>
      <c r="L31" s="142"/>
    </row>
    <row r="32" spans="1:12" s="106" customFormat="1">
      <c r="A32" s="142"/>
      <c r="B32" s="225"/>
      <c r="C32" s="142"/>
      <c r="D32" s="142"/>
      <c r="E32" s="142"/>
      <c r="F32" s="142"/>
      <c r="G32" s="142"/>
      <c r="H32" s="142"/>
      <c r="I32" s="142"/>
      <c r="J32" s="142"/>
      <c r="K32" s="142"/>
      <c r="L32" s="142"/>
    </row>
    <row r="33" spans="1:12" s="106" customFormat="1">
      <c r="A33" s="142"/>
      <c r="B33" s="225"/>
      <c r="C33" s="142"/>
      <c r="D33" s="142"/>
      <c r="E33" s="142"/>
      <c r="F33" s="142"/>
      <c r="G33" s="142"/>
      <c r="H33" s="142"/>
      <c r="I33" s="142"/>
      <c r="J33" s="142"/>
      <c r="K33" s="142"/>
      <c r="L33" s="142"/>
    </row>
    <row r="34" spans="1:12" s="106" customFormat="1">
      <c r="A34" s="142"/>
      <c r="B34" s="225"/>
      <c r="C34" s="142"/>
      <c r="D34" s="142"/>
      <c r="E34" s="142"/>
      <c r="F34" s="142"/>
      <c r="G34" s="142"/>
      <c r="H34" s="142"/>
      <c r="I34" s="142"/>
      <c r="J34" s="142"/>
      <c r="K34" s="142"/>
      <c r="L34" s="142"/>
    </row>
    <row r="35" spans="1:12" s="106" customFormat="1">
      <c r="A35" s="142"/>
      <c r="B35" s="225"/>
      <c r="C35" s="142"/>
      <c r="D35" s="142"/>
      <c r="E35" s="142"/>
      <c r="F35" s="142"/>
      <c r="G35" s="142"/>
      <c r="H35" s="142"/>
      <c r="I35" s="142"/>
      <c r="J35" s="142"/>
      <c r="K35" s="142"/>
      <c r="L35" s="142"/>
    </row>
    <row r="36" spans="1:12" s="106" customFormat="1">
      <c r="A36" s="142"/>
      <c r="B36" s="225"/>
      <c r="C36" s="142"/>
      <c r="D36" s="142"/>
      <c r="E36" s="142"/>
      <c r="F36" s="142"/>
      <c r="G36" s="142"/>
      <c r="H36" s="142"/>
      <c r="I36" s="142"/>
      <c r="J36" s="142"/>
      <c r="K36" s="142"/>
      <c r="L36" s="142"/>
    </row>
    <row r="37" spans="1:12" s="106" customFormat="1">
      <c r="A37" s="142"/>
      <c r="B37" s="225"/>
      <c r="C37" s="142"/>
      <c r="D37" s="142"/>
      <c r="E37" s="142"/>
      <c r="F37" s="142"/>
      <c r="G37" s="142"/>
      <c r="H37" s="142"/>
      <c r="I37" s="142"/>
      <c r="J37" s="142"/>
      <c r="K37" s="142"/>
      <c r="L37" s="142"/>
    </row>
    <row r="38" spans="1:12" s="106" customFormat="1">
      <c r="A38" s="142"/>
      <c r="B38" s="225"/>
      <c r="C38" s="142"/>
      <c r="D38" s="142"/>
      <c r="E38" s="142"/>
      <c r="F38" s="142"/>
      <c r="G38" s="142"/>
      <c r="H38" s="142"/>
      <c r="I38" s="142"/>
      <c r="J38" s="142"/>
      <c r="K38" s="142"/>
      <c r="L38" s="142"/>
    </row>
    <row r="39" spans="1:12" s="106" customFormat="1">
      <c r="A39" s="142"/>
      <c r="B39" s="225"/>
      <c r="C39" s="142"/>
      <c r="D39" s="142"/>
      <c r="E39" s="142"/>
      <c r="F39" s="142"/>
      <c r="G39" s="142"/>
      <c r="H39" s="142"/>
      <c r="I39" s="142"/>
      <c r="J39" s="142"/>
      <c r="K39" s="142"/>
      <c r="L39" s="142"/>
    </row>
    <row r="40" spans="1:12" s="106" customFormat="1">
      <c r="A40" s="142"/>
      <c r="B40" s="225"/>
      <c r="C40" s="142"/>
      <c r="D40" s="142"/>
      <c r="E40" s="142"/>
      <c r="F40" s="142"/>
      <c r="G40" s="142"/>
      <c r="H40" s="142"/>
      <c r="I40" s="142"/>
      <c r="J40" s="142"/>
      <c r="K40" s="142"/>
      <c r="L40" s="142"/>
    </row>
    <row r="41" spans="1:12" s="106" customFormat="1">
      <c r="A41" s="142"/>
      <c r="B41" s="225"/>
      <c r="C41" s="142"/>
      <c r="D41" s="142"/>
      <c r="E41" s="142"/>
      <c r="F41" s="142"/>
      <c r="G41" s="142"/>
      <c r="H41" s="142"/>
      <c r="I41" s="142"/>
      <c r="J41" s="142"/>
      <c r="K41" s="142"/>
      <c r="L41" s="142"/>
    </row>
    <row r="42" spans="1:12" s="106" customFormat="1">
      <c r="A42" s="142"/>
      <c r="B42" s="225"/>
      <c r="C42" s="142"/>
      <c r="D42" s="142"/>
      <c r="E42" s="142"/>
      <c r="F42" s="142"/>
      <c r="G42" s="142"/>
      <c r="H42" s="142"/>
      <c r="I42" s="142"/>
      <c r="J42" s="142"/>
      <c r="K42" s="142"/>
      <c r="L42" s="142"/>
    </row>
    <row r="43" spans="1:12" s="106" customFormat="1">
      <c r="A43" s="142"/>
      <c r="B43" s="225"/>
      <c r="C43" s="142"/>
      <c r="D43" s="142"/>
      <c r="E43" s="142"/>
      <c r="F43" s="142"/>
      <c r="G43" s="142"/>
      <c r="H43" s="142"/>
      <c r="I43" s="142"/>
      <c r="J43" s="142"/>
      <c r="K43" s="142"/>
      <c r="L43" s="142"/>
    </row>
    <row r="44" spans="1:12" s="106" customFormat="1">
      <c r="A44" s="142"/>
      <c r="B44" s="225"/>
      <c r="C44" s="142"/>
      <c r="D44" s="142"/>
      <c r="E44" s="142"/>
      <c r="F44" s="142"/>
      <c r="G44" s="142"/>
      <c r="H44" s="142"/>
      <c r="I44" s="142"/>
      <c r="J44" s="142"/>
      <c r="K44" s="142"/>
      <c r="L44" s="142"/>
    </row>
    <row r="45" spans="1:12" s="106" customFormat="1">
      <c r="A45" s="142"/>
      <c r="B45" s="225"/>
      <c r="C45" s="142"/>
      <c r="D45" s="142"/>
      <c r="E45" s="142"/>
      <c r="F45" s="142"/>
      <c r="G45" s="142"/>
      <c r="H45" s="142"/>
      <c r="I45" s="142"/>
      <c r="J45" s="142"/>
      <c r="K45" s="142"/>
      <c r="L45" s="142"/>
    </row>
    <row r="46" spans="1:12" s="106" customFormat="1">
      <c r="A46" s="142"/>
      <c r="B46" s="225"/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s="106" customFormat="1">
      <c r="A47" s="142"/>
      <c r="B47" s="225"/>
      <c r="C47" s="142"/>
      <c r="D47" s="142"/>
      <c r="E47" s="142"/>
      <c r="F47" s="142"/>
      <c r="G47" s="142"/>
      <c r="H47" s="142"/>
      <c r="I47" s="142"/>
      <c r="J47" s="142"/>
      <c r="K47" s="142"/>
      <c r="L47" s="142"/>
    </row>
    <row r="48" spans="1:12" s="106" customFormat="1">
      <c r="A48" s="142"/>
      <c r="B48" s="225"/>
      <c r="C48" s="142"/>
      <c r="D48" s="142"/>
      <c r="E48" s="142"/>
      <c r="F48" s="142"/>
      <c r="G48" s="142"/>
      <c r="H48" s="142"/>
      <c r="I48" s="142"/>
      <c r="J48" s="142"/>
      <c r="K48" s="142"/>
      <c r="L48" s="142"/>
    </row>
    <row r="49" spans="1:12" s="106" customFormat="1">
      <c r="A49" s="142"/>
      <c r="B49" s="225"/>
      <c r="C49" s="142"/>
      <c r="D49" s="142"/>
      <c r="E49" s="142"/>
      <c r="F49" s="142"/>
      <c r="G49" s="142"/>
      <c r="H49" s="142"/>
      <c r="I49" s="142"/>
      <c r="J49" s="142"/>
      <c r="K49" s="142"/>
      <c r="L49" s="142"/>
    </row>
    <row r="50" spans="1:12" s="106" customFormat="1">
      <c r="A50" s="142"/>
      <c r="B50" s="225"/>
      <c r="C50" s="142"/>
      <c r="D50" s="142"/>
      <c r="E50" s="142"/>
      <c r="F50" s="142"/>
      <c r="G50" s="142"/>
      <c r="H50" s="142"/>
      <c r="I50" s="142"/>
      <c r="J50" s="142"/>
      <c r="K50" s="142"/>
      <c r="L50" s="142"/>
    </row>
    <row r="51" spans="1:12" s="106" customFormat="1">
      <c r="A51" s="142"/>
      <c r="B51" s="225"/>
      <c r="C51" s="142"/>
      <c r="D51" s="142"/>
      <c r="E51" s="142"/>
      <c r="F51" s="142"/>
      <c r="G51" s="142"/>
      <c r="H51" s="142"/>
      <c r="I51" s="142"/>
      <c r="J51" s="142"/>
      <c r="K51" s="142"/>
      <c r="L51" s="142"/>
    </row>
    <row r="52" spans="1:12" s="106" customFormat="1">
      <c r="A52" s="142"/>
      <c r="B52" s="225"/>
      <c r="C52" s="142"/>
      <c r="D52" s="142"/>
      <c r="E52" s="142"/>
      <c r="F52" s="142"/>
      <c r="G52" s="142"/>
      <c r="H52" s="142"/>
      <c r="I52" s="142"/>
      <c r="J52" s="142"/>
      <c r="K52" s="142"/>
      <c r="L52" s="142"/>
    </row>
    <row r="53" spans="1:12" s="106" customFormat="1">
      <c r="A53" s="142"/>
      <c r="B53" s="225"/>
      <c r="C53" s="142"/>
      <c r="D53" s="142"/>
      <c r="E53" s="142"/>
      <c r="F53" s="142"/>
      <c r="G53" s="142"/>
      <c r="H53" s="142"/>
      <c r="I53" s="142"/>
      <c r="J53" s="142"/>
      <c r="K53" s="142"/>
      <c r="L53" s="142"/>
    </row>
    <row r="54" spans="1:12">
      <c r="A54" s="142"/>
      <c r="B54" s="225"/>
      <c r="C54" s="142"/>
      <c r="D54" s="142"/>
      <c r="E54" s="142"/>
      <c r="F54" s="142"/>
      <c r="G54" s="142"/>
      <c r="H54" s="142"/>
      <c r="I54" s="142"/>
      <c r="J54" s="142"/>
      <c r="K54" s="142"/>
      <c r="L54" s="142"/>
    </row>
    <row r="55" spans="1:12">
      <c r="A55" s="142"/>
      <c r="B55" s="225"/>
      <c r="C55" s="142"/>
      <c r="D55" s="142"/>
      <c r="E55" s="142"/>
      <c r="F55" s="142"/>
      <c r="G55" s="142"/>
      <c r="H55" s="142"/>
      <c r="I55" s="142"/>
      <c r="J55" s="142"/>
      <c r="K55" s="142"/>
      <c r="L55" s="142"/>
    </row>
    <row r="56" spans="1:12">
      <c r="A56" s="143"/>
      <c r="B56" s="225"/>
      <c r="C56" s="143"/>
      <c r="D56" s="143"/>
      <c r="E56" s="143"/>
      <c r="F56" s="143"/>
      <c r="G56" s="143"/>
      <c r="H56" s="143"/>
      <c r="I56" s="143"/>
      <c r="J56" s="143"/>
      <c r="K56" s="143"/>
      <c r="L56" s="143"/>
    </row>
    <row r="57" spans="1:12">
      <c r="A57" s="143"/>
      <c r="B57" s="144"/>
      <c r="C57" s="143"/>
      <c r="D57" s="143"/>
      <c r="E57" s="143"/>
      <c r="F57" s="143"/>
      <c r="G57" s="143"/>
      <c r="H57" s="143"/>
      <c r="I57" s="143"/>
      <c r="J57" s="143"/>
      <c r="K57" s="143"/>
      <c r="L57" s="143"/>
    </row>
    <row r="58" spans="1:12">
      <c r="A58" s="143"/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</row>
    <row r="59" spans="1:12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</row>
    <row r="60" spans="1:12">
      <c r="A60" s="143"/>
      <c r="B60" s="226" t="s">
        <v>148</v>
      </c>
      <c r="C60" s="143"/>
      <c r="D60" s="143"/>
      <c r="E60" s="143"/>
      <c r="F60" s="143"/>
      <c r="G60" s="143"/>
      <c r="H60" s="143"/>
      <c r="I60" s="143"/>
      <c r="J60" s="143"/>
      <c r="K60" s="143"/>
      <c r="L60" s="143"/>
    </row>
    <row r="61" spans="1:12">
      <c r="A61" s="143"/>
      <c r="B61" s="226"/>
      <c r="C61" s="143"/>
      <c r="D61" s="143"/>
      <c r="E61" s="143"/>
      <c r="F61" s="143"/>
      <c r="G61" s="143"/>
      <c r="H61" s="143"/>
      <c r="I61" s="143"/>
      <c r="J61" s="143"/>
      <c r="K61" s="143"/>
      <c r="L61" s="143"/>
    </row>
    <row r="62" spans="1:12">
      <c r="A62" s="143"/>
      <c r="B62" s="226"/>
      <c r="C62" s="143"/>
      <c r="D62" s="143"/>
      <c r="E62" s="143"/>
      <c r="F62" s="143"/>
      <c r="G62" s="143"/>
      <c r="H62" s="143"/>
      <c r="I62" s="143"/>
      <c r="J62" s="143"/>
      <c r="K62" s="143"/>
      <c r="L62" s="143"/>
    </row>
    <row r="63" spans="1:12">
      <c r="A63" s="143"/>
      <c r="B63" s="226"/>
      <c r="C63" s="143"/>
      <c r="D63" s="143"/>
      <c r="E63" s="143"/>
      <c r="F63" s="143"/>
      <c r="G63" s="143"/>
      <c r="H63" s="143"/>
      <c r="I63" s="143"/>
      <c r="J63" s="143"/>
      <c r="K63" s="143"/>
      <c r="L63" s="143"/>
    </row>
    <row r="64" spans="1:12">
      <c r="A64" s="143"/>
      <c r="B64" s="226"/>
      <c r="C64" s="143"/>
      <c r="D64" s="143"/>
      <c r="E64" s="143"/>
      <c r="F64" s="143"/>
      <c r="G64" s="143"/>
      <c r="H64" s="143"/>
      <c r="I64" s="143"/>
      <c r="J64" s="143"/>
      <c r="K64" s="143"/>
      <c r="L64" s="143"/>
    </row>
    <row r="65" spans="1:12">
      <c r="A65" s="143"/>
      <c r="B65" s="226"/>
      <c r="C65" s="143"/>
      <c r="D65" s="143"/>
      <c r="E65" s="143"/>
      <c r="F65" s="143"/>
      <c r="G65" s="143"/>
      <c r="H65" s="143"/>
      <c r="I65" s="143"/>
      <c r="J65" s="143"/>
      <c r="K65" s="143"/>
      <c r="L65" s="143"/>
    </row>
    <row r="66" spans="1:12">
      <c r="A66" s="143"/>
      <c r="B66" s="226"/>
      <c r="C66" s="143"/>
      <c r="D66" s="143"/>
      <c r="E66" s="143"/>
      <c r="F66" s="143"/>
      <c r="G66" s="143"/>
      <c r="H66" s="143"/>
      <c r="I66" s="143"/>
      <c r="J66" s="143"/>
      <c r="K66" s="143"/>
      <c r="L66" s="143"/>
    </row>
    <row r="67" spans="1:12">
      <c r="A67" s="143"/>
      <c r="B67" s="226"/>
      <c r="C67" s="143"/>
      <c r="D67" s="143"/>
      <c r="E67" s="143"/>
      <c r="F67" s="143"/>
      <c r="G67" s="143"/>
      <c r="H67" s="143"/>
      <c r="I67" s="143"/>
      <c r="J67" s="143"/>
      <c r="K67" s="143"/>
      <c r="L67" s="143"/>
    </row>
    <row r="68" spans="1:12">
      <c r="A68" s="143"/>
      <c r="B68" s="226"/>
      <c r="C68" s="143"/>
      <c r="D68" s="143"/>
      <c r="E68" s="143"/>
      <c r="F68" s="143"/>
      <c r="G68" s="143"/>
      <c r="H68" s="143"/>
      <c r="I68" s="143"/>
      <c r="J68" s="143"/>
      <c r="K68" s="143"/>
      <c r="L68" s="143"/>
    </row>
    <row r="69" spans="1:12">
      <c r="A69" s="143"/>
      <c r="B69" s="226"/>
      <c r="C69" s="143"/>
      <c r="D69" s="143"/>
      <c r="E69" s="143"/>
      <c r="F69" s="143"/>
      <c r="G69" s="143"/>
      <c r="H69" s="143"/>
      <c r="I69" s="143"/>
      <c r="J69" s="143"/>
      <c r="K69" s="143"/>
      <c r="L69" s="143"/>
    </row>
    <row r="70" spans="1:12">
      <c r="A70" s="143"/>
      <c r="B70" s="226"/>
      <c r="C70" s="143"/>
      <c r="D70" s="143"/>
      <c r="E70" s="143"/>
      <c r="F70" s="143"/>
      <c r="G70" s="143"/>
      <c r="H70" s="143"/>
      <c r="I70" s="143"/>
      <c r="J70" s="143"/>
      <c r="K70" s="143"/>
      <c r="L70" s="143"/>
    </row>
    <row r="71" spans="1:12">
      <c r="A71" s="143"/>
      <c r="B71" s="226"/>
      <c r="C71" s="143"/>
      <c r="D71" s="143"/>
      <c r="E71" s="143"/>
      <c r="F71" s="143"/>
      <c r="G71" s="143"/>
      <c r="H71" s="143"/>
      <c r="I71" s="143"/>
      <c r="J71" s="143"/>
      <c r="K71" s="143"/>
      <c r="L71" s="143"/>
    </row>
    <row r="72" spans="1:12">
      <c r="A72" s="143"/>
      <c r="B72" s="226"/>
      <c r="C72" s="143"/>
      <c r="D72" s="143"/>
      <c r="E72" s="143"/>
      <c r="F72" s="143"/>
      <c r="G72" s="143"/>
      <c r="H72" s="143"/>
      <c r="I72" s="143"/>
      <c r="J72" s="143"/>
      <c r="K72" s="143"/>
      <c r="L72" s="143"/>
    </row>
    <row r="73" spans="1:12">
      <c r="A73" s="143"/>
      <c r="B73" s="226"/>
      <c r="C73" s="143"/>
      <c r="D73" s="143"/>
      <c r="E73" s="143"/>
      <c r="F73" s="143"/>
      <c r="G73" s="143"/>
      <c r="H73" s="143"/>
      <c r="I73" s="143"/>
      <c r="J73" s="143"/>
      <c r="K73" s="143"/>
      <c r="L73" s="143"/>
    </row>
    <row r="74" spans="1:12">
      <c r="A74" s="143"/>
      <c r="B74" s="226"/>
      <c r="C74" s="143"/>
      <c r="D74" s="143"/>
      <c r="E74" s="143"/>
      <c r="F74" s="143"/>
      <c r="G74" s="143"/>
      <c r="H74" s="143"/>
      <c r="I74" s="143"/>
      <c r="J74" s="143"/>
      <c r="K74" s="143"/>
      <c r="L74" s="143"/>
    </row>
    <row r="75" spans="1:12">
      <c r="A75" s="143"/>
      <c r="B75" s="226"/>
      <c r="C75" s="143"/>
      <c r="D75" s="143"/>
      <c r="E75" s="143"/>
      <c r="F75" s="143"/>
      <c r="G75" s="143"/>
      <c r="H75" s="143"/>
      <c r="I75" s="143"/>
      <c r="J75" s="143"/>
      <c r="K75" s="143"/>
      <c r="L75" s="143"/>
    </row>
    <row r="76" spans="1:12">
      <c r="A76" s="143"/>
      <c r="B76" s="143"/>
      <c r="C76" s="143"/>
      <c r="D76" s="143"/>
      <c r="E76" s="143"/>
      <c r="F76" s="143"/>
      <c r="G76" s="143"/>
      <c r="H76" s="143"/>
      <c r="I76" s="143"/>
      <c r="J76" s="143"/>
      <c r="K76" s="143"/>
      <c r="L76" s="143"/>
    </row>
    <row r="77" spans="1:12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</row>
    <row r="78" spans="1:12">
      <c r="A78" s="143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</row>
    <row r="79" spans="1:12">
      <c r="A79" s="143"/>
      <c r="B79" s="143"/>
      <c r="C79" s="143"/>
      <c r="D79" s="143"/>
      <c r="E79" s="143"/>
      <c r="F79" s="143"/>
      <c r="G79" s="143"/>
      <c r="H79" s="143"/>
      <c r="I79" s="143"/>
      <c r="J79" s="143"/>
      <c r="K79" s="143"/>
      <c r="L79" s="143"/>
    </row>
    <row r="80" spans="1:12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</row>
    <row r="81" spans="1:12">
      <c r="A81" s="143"/>
      <c r="B81" s="143"/>
      <c r="C81" s="143"/>
      <c r="D81" s="143"/>
      <c r="E81" s="143"/>
      <c r="F81" s="143"/>
      <c r="G81" s="143"/>
      <c r="H81" s="143"/>
      <c r="I81" s="143"/>
      <c r="J81" s="143"/>
      <c r="K81" s="143"/>
      <c r="L81" s="143"/>
    </row>
    <row r="82" spans="1:12">
      <c r="A82" s="143"/>
      <c r="B82" s="143"/>
      <c r="C82" s="143"/>
      <c r="D82" s="143"/>
      <c r="E82" s="143"/>
      <c r="F82" s="143"/>
      <c r="G82" s="143"/>
      <c r="H82" s="143"/>
      <c r="I82" s="143"/>
      <c r="J82" s="143"/>
      <c r="K82" s="143"/>
      <c r="L82" s="143"/>
    </row>
    <row r="83" spans="1:12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</row>
    <row r="84" spans="1:12">
      <c r="A84" s="143"/>
      <c r="B84" s="143"/>
      <c r="C84" s="143"/>
      <c r="D84" s="143"/>
      <c r="E84" s="143"/>
      <c r="F84" s="143"/>
      <c r="G84" s="143"/>
      <c r="H84" s="143"/>
      <c r="I84" s="143"/>
      <c r="J84" s="143"/>
      <c r="K84" s="143"/>
      <c r="L84" s="143"/>
    </row>
    <row r="85" spans="1:12">
      <c r="A85" s="143"/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</row>
    <row r="86" spans="1:12">
      <c r="A86" s="143"/>
      <c r="B86" s="143"/>
      <c r="C86" s="143"/>
      <c r="D86" s="143"/>
      <c r="E86" s="143"/>
      <c r="F86" s="143"/>
      <c r="G86" s="143"/>
      <c r="H86" s="143"/>
      <c r="I86" s="143"/>
      <c r="J86" s="143"/>
      <c r="K86" s="143"/>
      <c r="L86" s="143"/>
    </row>
    <row r="87" spans="1:12">
      <c r="A87" s="143"/>
      <c r="B87" s="143"/>
      <c r="C87" s="143"/>
      <c r="D87" s="143"/>
      <c r="E87" s="143"/>
      <c r="F87" s="143"/>
      <c r="G87" s="143"/>
      <c r="H87" s="143"/>
      <c r="I87" s="143"/>
      <c r="J87" s="143"/>
      <c r="K87" s="143"/>
      <c r="L87" s="143"/>
    </row>
  </sheetData>
  <mergeCells count="4">
    <mergeCell ref="B4:K4"/>
    <mergeCell ref="B5:K5"/>
    <mergeCell ref="B7:B56"/>
    <mergeCell ref="B60:B7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6"/>
  <sheetViews>
    <sheetView zoomScale="80" zoomScaleNormal="80" workbookViewId="0">
      <selection activeCell="C203" sqref="C203:C220"/>
    </sheetView>
  </sheetViews>
  <sheetFormatPr baseColWidth="10" defaultRowHeight="15"/>
  <cols>
    <col min="1" max="1" width="4.140625" customWidth="1"/>
    <col min="2" max="2" width="15.85546875" customWidth="1"/>
    <col min="3" max="3" width="19.140625" customWidth="1"/>
    <col min="4" max="4" width="13" customWidth="1"/>
    <col min="5" max="5" width="21" customWidth="1"/>
    <col min="6" max="6" width="16.42578125" customWidth="1"/>
    <col min="7" max="7" width="20" customWidth="1"/>
    <col min="8" max="8" width="28.28515625" customWidth="1"/>
    <col min="9" max="9" width="19.7109375" customWidth="1"/>
    <col min="10" max="10" width="16.85546875" customWidth="1"/>
    <col min="11" max="11" width="14.42578125" customWidth="1"/>
    <col min="12" max="12" width="15" customWidth="1"/>
  </cols>
  <sheetData>
    <row r="2" spans="2:9" ht="15" customHeight="1">
      <c r="B2" s="248" t="s">
        <v>97</v>
      </c>
      <c r="C2" s="248"/>
      <c r="D2" s="248"/>
      <c r="E2" s="248"/>
      <c r="F2" s="248"/>
      <c r="G2" s="248"/>
      <c r="H2" s="27"/>
      <c r="I2" s="27"/>
    </row>
    <row r="3" spans="2:9" s="53" customFormat="1">
      <c r="B3" s="22" t="s">
        <v>5</v>
      </c>
      <c r="C3" s="60" t="s">
        <v>26</v>
      </c>
      <c r="D3" s="50" t="s">
        <v>85</v>
      </c>
      <c r="E3" s="22" t="s">
        <v>84</v>
      </c>
      <c r="F3" s="250" t="s">
        <v>31</v>
      </c>
      <c r="G3" s="250"/>
      <c r="H3" s="59"/>
      <c r="I3" s="59"/>
    </row>
    <row r="4" spans="2:9">
      <c r="B4" s="145">
        <v>43831</v>
      </c>
      <c r="C4" s="146">
        <v>228585</v>
      </c>
      <c r="D4" s="137">
        <f>+E4/C4</f>
        <v>440</v>
      </c>
      <c r="E4" s="154">
        <v>100577400</v>
      </c>
      <c r="F4" s="64" t="s">
        <v>87</v>
      </c>
      <c r="G4" s="65" t="s">
        <v>88</v>
      </c>
      <c r="H4" s="18"/>
      <c r="I4" s="26"/>
    </row>
    <row r="5" spans="2:9">
      <c r="B5" s="145">
        <v>43862</v>
      </c>
      <c r="C5" s="147">
        <v>210412</v>
      </c>
      <c r="D5" s="137">
        <f t="shared" ref="D5:D40" si="0">+E5/C5</f>
        <v>440</v>
      </c>
      <c r="E5" s="154">
        <v>92581280</v>
      </c>
      <c r="F5" s="244" t="s">
        <v>149</v>
      </c>
      <c r="G5" s="245"/>
      <c r="H5" s="18"/>
      <c r="I5" s="26"/>
    </row>
    <row r="6" spans="2:9">
      <c r="B6" s="145">
        <v>43891</v>
      </c>
      <c r="C6" s="146">
        <v>209926</v>
      </c>
      <c r="D6" s="137">
        <f t="shared" si="0"/>
        <v>440</v>
      </c>
      <c r="E6" s="154">
        <v>92367440</v>
      </c>
      <c r="F6" s="244" t="s">
        <v>149</v>
      </c>
      <c r="G6" s="245"/>
      <c r="H6" s="18"/>
      <c r="I6" s="26"/>
    </row>
    <row r="7" spans="2:9">
      <c r="B7" s="145">
        <v>43922</v>
      </c>
      <c r="C7" s="148">
        <v>231278</v>
      </c>
      <c r="D7" s="137">
        <f t="shared" si="0"/>
        <v>440</v>
      </c>
      <c r="E7" s="154">
        <v>101762320</v>
      </c>
      <c r="F7" s="244" t="s">
        <v>149</v>
      </c>
      <c r="G7" s="245"/>
      <c r="H7" s="18"/>
      <c r="I7" s="26"/>
    </row>
    <row r="8" spans="2:9">
      <c r="B8" s="145">
        <v>43952</v>
      </c>
      <c r="C8" s="149">
        <v>204460</v>
      </c>
      <c r="D8" s="137">
        <f t="shared" si="0"/>
        <v>440</v>
      </c>
      <c r="E8" s="154">
        <v>89962400</v>
      </c>
      <c r="F8" s="244" t="s">
        <v>149</v>
      </c>
      <c r="G8" s="245"/>
      <c r="H8" s="18"/>
      <c r="I8" s="26"/>
    </row>
    <row r="9" spans="2:9">
      <c r="B9" s="145">
        <v>43983</v>
      </c>
      <c r="C9" s="146">
        <v>180549</v>
      </c>
      <c r="D9" s="137">
        <f t="shared" si="0"/>
        <v>440</v>
      </c>
      <c r="E9" s="154">
        <v>79441560</v>
      </c>
      <c r="F9" s="244" t="s">
        <v>149</v>
      </c>
      <c r="G9" s="245"/>
      <c r="H9" s="18"/>
      <c r="I9" s="26"/>
    </row>
    <row r="10" spans="2:9">
      <c r="B10" s="128">
        <v>44013</v>
      </c>
      <c r="C10" s="129">
        <v>232100</v>
      </c>
      <c r="D10" s="137">
        <f t="shared" si="0"/>
        <v>440</v>
      </c>
      <c r="E10" s="154">
        <v>102124000</v>
      </c>
      <c r="F10" s="244" t="s">
        <v>149</v>
      </c>
      <c r="G10" s="245"/>
      <c r="H10" s="18"/>
      <c r="I10" s="26"/>
    </row>
    <row r="11" spans="2:9">
      <c r="B11" s="128">
        <v>44044</v>
      </c>
      <c r="C11" s="129">
        <v>188311</v>
      </c>
      <c r="D11" s="137">
        <f t="shared" si="0"/>
        <v>440</v>
      </c>
      <c r="E11" s="154">
        <v>82856840</v>
      </c>
      <c r="F11" s="244"/>
      <c r="G11" s="245"/>
      <c r="H11" s="18"/>
      <c r="I11" s="26"/>
    </row>
    <row r="12" spans="2:9">
      <c r="B12" s="128">
        <v>44075</v>
      </c>
      <c r="C12" s="148">
        <v>180466</v>
      </c>
      <c r="D12" s="137">
        <f t="shared" si="0"/>
        <v>440</v>
      </c>
      <c r="E12" s="154">
        <v>79405040</v>
      </c>
      <c r="F12" s="244"/>
      <c r="G12" s="245"/>
      <c r="H12" s="18"/>
      <c r="I12" s="26"/>
    </row>
    <row r="13" spans="2:9">
      <c r="B13" s="128">
        <v>44105</v>
      </c>
      <c r="C13" s="150">
        <v>233696</v>
      </c>
      <c r="D13" s="137">
        <f t="shared" si="0"/>
        <v>440</v>
      </c>
      <c r="E13" s="154">
        <v>102826240</v>
      </c>
      <c r="F13" s="244"/>
      <c r="G13" s="245"/>
      <c r="H13" s="18"/>
      <c r="I13" s="26"/>
    </row>
    <row r="14" spans="2:9">
      <c r="B14" s="128">
        <v>44136</v>
      </c>
      <c r="C14" s="129">
        <v>233076</v>
      </c>
      <c r="D14" s="137">
        <f t="shared" si="0"/>
        <v>440</v>
      </c>
      <c r="E14" s="154">
        <v>102553440</v>
      </c>
      <c r="F14" s="244"/>
      <c r="G14" s="245"/>
      <c r="H14" s="18"/>
      <c r="I14" s="26"/>
    </row>
    <row r="15" spans="2:9">
      <c r="B15" s="128">
        <v>44166</v>
      </c>
      <c r="C15" s="129">
        <v>233411</v>
      </c>
      <c r="D15" s="137">
        <f t="shared" si="0"/>
        <v>440</v>
      </c>
      <c r="E15" s="154">
        <v>102700840</v>
      </c>
      <c r="F15" s="244"/>
      <c r="G15" s="245"/>
      <c r="H15" s="18"/>
      <c r="I15" s="26"/>
    </row>
    <row r="16" spans="2:9">
      <c r="B16" s="145">
        <v>44197</v>
      </c>
      <c r="C16" s="146">
        <v>187261</v>
      </c>
      <c r="D16" s="137">
        <f t="shared" si="0"/>
        <v>440</v>
      </c>
      <c r="E16" s="154">
        <v>82394840</v>
      </c>
      <c r="F16" s="244"/>
      <c r="G16" s="245"/>
      <c r="H16" s="18"/>
      <c r="I16" s="26"/>
    </row>
    <row r="17" spans="2:9">
      <c r="B17" s="145">
        <v>44228</v>
      </c>
      <c r="C17" s="147">
        <v>240606</v>
      </c>
      <c r="D17" s="137">
        <f t="shared" si="0"/>
        <v>440</v>
      </c>
      <c r="E17" s="154">
        <v>105866640</v>
      </c>
      <c r="F17" s="244"/>
      <c r="G17" s="245"/>
      <c r="H17" s="18"/>
      <c r="I17" s="26"/>
    </row>
    <row r="18" spans="2:9">
      <c r="B18" s="145">
        <v>44256</v>
      </c>
      <c r="C18" s="146">
        <v>243387</v>
      </c>
      <c r="D18" s="137">
        <f t="shared" si="0"/>
        <v>440</v>
      </c>
      <c r="E18" s="154">
        <v>107090280</v>
      </c>
      <c r="F18" s="244"/>
      <c r="G18" s="245"/>
      <c r="H18" s="18"/>
      <c r="I18" s="26"/>
    </row>
    <row r="19" spans="2:9">
      <c r="B19" s="145">
        <v>44287</v>
      </c>
      <c r="C19" s="148">
        <v>187944</v>
      </c>
      <c r="D19" s="137">
        <f t="shared" si="0"/>
        <v>440</v>
      </c>
      <c r="E19" s="154">
        <v>82695360</v>
      </c>
      <c r="F19" s="244"/>
      <c r="G19" s="245"/>
      <c r="H19" s="18"/>
      <c r="I19" s="26"/>
    </row>
    <row r="20" spans="2:9">
      <c r="B20" s="145">
        <v>44317</v>
      </c>
      <c r="C20" s="149">
        <v>183552</v>
      </c>
      <c r="D20" s="137">
        <f t="shared" si="0"/>
        <v>440</v>
      </c>
      <c r="E20" s="154">
        <v>80762880</v>
      </c>
      <c r="F20" s="244"/>
      <c r="G20" s="245"/>
      <c r="H20" s="18"/>
      <c r="I20" s="26"/>
    </row>
    <row r="21" spans="2:9">
      <c r="B21" s="145">
        <v>44348</v>
      </c>
      <c r="C21" s="146">
        <v>232242</v>
      </c>
      <c r="D21" s="137">
        <f t="shared" si="0"/>
        <v>440</v>
      </c>
      <c r="E21" s="154">
        <v>102186480</v>
      </c>
      <c r="F21" s="244"/>
      <c r="G21" s="245"/>
      <c r="H21" s="18"/>
      <c r="I21" s="26"/>
    </row>
    <row r="22" spans="2:9">
      <c r="B22" s="145">
        <v>44378</v>
      </c>
      <c r="C22" s="129">
        <v>221981</v>
      </c>
      <c r="D22" s="137">
        <f t="shared" si="0"/>
        <v>440</v>
      </c>
      <c r="E22" s="154">
        <v>97671640</v>
      </c>
      <c r="F22" s="140"/>
      <c r="G22" s="141"/>
      <c r="H22" s="18"/>
      <c r="I22" s="26"/>
    </row>
    <row r="23" spans="2:9">
      <c r="B23" s="145">
        <v>44409</v>
      </c>
      <c r="C23" s="129">
        <v>227629</v>
      </c>
      <c r="D23" s="137">
        <f t="shared" si="0"/>
        <v>440</v>
      </c>
      <c r="E23" s="154">
        <v>100156760</v>
      </c>
      <c r="F23" s="140"/>
      <c r="G23" s="141"/>
      <c r="H23" s="18"/>
      <c r="I23" s="26"/>
    </row>
    <row r="24" spans="2:9">
      <c r="B24" s="145">
        <v>44440</v>
      </c>
      <c r="C24" s="148">
        <v>228854</v>
      </c>
      <c r="D24" s="137">
        <f t="shared" si="0"/>
        <v>440</v>
      </c>
      <c r="E24" s="154">
        <v>100695760</v>
      </c>
      <c r="F24" s="140"/>
      <c r="G24" s="141"/>
      <c r="H24" s="18"/>
      <c r="I24" s="26"/>
    </row>
    <row r="25" spans="2:9">
      <c r="B25" s="145">
        <v>44470</v>
      </c>
      <c r="C25" s="150">
        <v>213565</v>
      </c>
      <c r="D25" s="137">
        <f t="shared" si="0"/>
        <v>440</v>
      </c>
      <c r="E25" s="154">
        <v>93968600</v>
      </c>
      <c r="F25" s="140"/>
      <c r="G25" s="141"/>
      <c r="H25" s="18"/>
      <c r="I25" s="26"/>
    </row>
    <row r="26" spans="2:9">
      <c r="B26" s="145">
        <v>44501</v>
      </c>
      <c r="C26" s="129">
        <v>237857</v>
      </c>
      <c r="D26" s="137">
        <f t="shared" si="0"/>
        <v>440</v>
      </c>
      <c r="E26" s="154">
        <v>104657080</v>
      </c>
      <c r="F26" s="140"/>
      <c r="G26" s="141"/>
      <c r="H26" s="18"/>
      <c r="I26" s="26"/>
    </row>
    <row r="27" spans="2:9">
      <c r="B27" s="145">
        <v>44531</v>
      </c>
      <c r="C27" s="129">
        <v>207329</v>
      </c>
      <c r="D27" s="137">
        <f t="shared" si="0"/>
        <v>440</v>
      </c>
      <c r="E27" s="154">
        <v>91224760</v>
      </c>
      <c r="F27" s="140"/>
      <c r="G27" s="141"/>
      <c r="H27" s="18"/>
      <c r="I27" s="26"/>
    </row>
    <row r="28" spans="2:9">
      <c r="B28" s="128">
        <v>44562</v>
      </c>
      <c r="C28" s="151">
        <v>198811</v>
      </c>
      <c r="D28" s="137">
        <f t="shared" si="0"/>
        <v>475.9634527264588</v>
      </c>
      <c r="E28" s="155">
        <v>94626770</v>
      </c>
      <c r="F28" s="140"/>
      <c r="G28" s="141"/>
      <c r="H28" s="18"/>
      <c r="I28" s="26"/>
    </row>
    <row r="29" spans="2:9">
      <c r="B29" s="128">
        <v>44593</v>
      </c>
      <c r="C29" s="151">
        <v>201242</v>
      </c>
      <c r="D29" s="137">
        <f t="shared" si="0"/>
        <v>484.51036066029951</v>
      </c>
      <c r="E29" s="155">
        <v>97503834</v>
      </c>
      <c r="F29" s="140"/>
      <c r="G29" s="141"/>
      <c r="H29" s="18"/>
      <c r="I29" s="26"/>
    </row>
    <row r="30" spans="2:9">
      <c r="B30" s="128">
        <v>44621</v>
      </c>
      <c r="C30" s="152">
        <v>231042</v>
      </c>
      <c r="D30" s="137">
        <f t="shared" si="0"/>
        <v>508.65371664026452</v>
      </c>
      <c r="E30" s="155">
        <v>117520372</v>
      </c>
      <c r="F30" s="140"/>
      <c r="G30" s="141"/>
      <c r="H30" s="18"/>
      <c r="I30" s="26"/>
    </row>
    <row r="31" spans="2:9">
      <c r="B31" s="128">
        <v>44652</v>
      </c>
      <c r="C31" s="152">
        <v>199112</v>
      </c>
      <c r="D31" s="137">
        <f t="shared" si="0"/>
        <v>519.19855659126517</v>
      </c>
      <c r="E31" s="155">
        <v>103378663</v>
      </c>
      <c r="F31" s="140"/>
      <c r="G31" s="141"/>
      <c r="H31" s="18"/>
      <c r="I31" s="26"/>
    </row>
    <row r="32" spans="2:9">
      <c r="B32" s="128">
        <v>44682</v>
      </c>
      <c r="C32" s="152">
        <v>226871</v>
      </c>
      <c r="D32" s="137">
        <f t="shared" si="0"/>
        <v>540.87415315311341</v>
      </c>
      <c r="E32" s="155">
        <v>122708660</v>
      </c>
      <c r="F32" s="140"/>
      <c r="G32" s="141"/>
      <c r="H32" s="18"/>
      <c r="I32" s="26"/>
    </row>
    <row r="33" spans="1:9">
      <c r="B33" s="128">
        <v>44713</v>
      </c>
      <c r="C33" s="152">
        <v>209275</v>
      </c>
      <c r="D33" s="137">
        <f t="shared" si="0"/>
        <v>565.72534225301638</v>
      </c>
      <c r="E33" s="155">
        <v>118392171</v>
      </c>
      <c r="F33" s="140"/>
      <c r="G33" s="141"/>
      <c r="H33" s="18"/>
      <c r="I33" s="26"/>
    </row>
    <row r="34" spans="1:9">
      <c r="B34" s="128">
        <v>44743</v>
      </c>
      <c r="C34" s="153">
        <v>213362</v>
      </c>
      <c r="D34" s="137">
        <f t="shared" si="0"/>
        <v>589.70217751989571</v>
      </c>
      <c r="E34" s="155">
        <v>125820036</v>
      </c>
      <c r="F34" s="140"/>
      <c r="G34" s="141"/>
      <c r="H34" s="18"/>
      <c r="I34" s="26"/>
    </row>
    <row r="35" spans="1:9">
      <c r="B35" s="128">
        <v>44774</v>
      </c>
      <c r="C35" s="153">
        <v>235733</v>
      </c>
      <c r="D35" s="137">
        <f t="shared" si="0"/>
        <v>576.55010541587308</v>
      </c>
      <c r="E35" s="155">
        <v>135911886</v>
      </c>
      <c r="F35" s="140"/>
      <c r="G35" s="141"/>
      <c r="H35" s="18"/>
      <c r="I35" s="26"/>
    </row>
    <row r="36" spans="1:9">
      <c r="B36" s="128">
        <v>44805</v>
      </c>
      <c r="C36" s="153">
        <v>237307</v>
      </c>
      <c r="D36" s="137">
        <f t="shared" si="0"/>
        <v>553.74622324668042</v>
      </c>
      <c r="E36" s="155">
        <v>131407855</v>
      </c>
      <c r="F36" s="244"/>
      <c r="G36" s="245"/>
      <c r="H36" s="18"/>
      <c r="I36" s="26"/>
    </row>
    <row r="37" spans="1:9">
      <c r="B37" s="128">
        <v>44835</v>
      </c>
      <c r="C37" s="153">
        <v>207821</v>
      </c>
      <c r="D37" s="137">
        <f t="shared" si="0"/>
        <v>577.9773699481766</v>
      </c>
      <c r="E37" s="155">
        <v>120115835</v>
      </c>
      <c r="F37" s="244"/>
      <c r="G37" s="245"/>
      <c r="H37" s="18"/>
      <c r="I37" s="26"/>
    </row>
    <row r="38" spans="1:9">
      <c r="B38" s="128">
        <v>44866</v>
      </c>
      <c r="C38" s="153">
        <v>238791</v>
      </c>
      <c r="D38" s="137">
        <f t="shared" si="0"/>
        <v>624.43342085757001</v>
      </c>
      <c r="E38" s="155">
        <v>149109081</v>
      </c>
      <c r="F38" s="244"/>
      <c r="G38" s="245"/>
      <c r="H38" s="18"/>
      <c r="I38" s="26"/>
    </row>
    <row r="39" spans="1:9" ht="14.25" customHeight="1">
      <c r="B39" s="128">
        <v>44896</v>
      </c>
      <c r="C39" s="153">
        <v>239610</v>
      </c>
      <c r="D39" s="137">
        <f t="shared" si="0"/>
        <v>583.02481532490299</v>
      </c>
      <c r="E39" s="155">
        <v>139698576</v>
      </c>
      <c r="F39" s="244"/>
      <c r="G39" s="245"/>
      <c r="H39" s="18"/>
      <c r="I39" s="26"/>
    </row>
    <row r="40" spans="1:9" ht="14.25" customHeight="1">
      <c r="B40" s="128">
        <v>44927</v>
      </c>
      <c r="C40" s="153">
        <v>243186</v>
      </c>
      <c r="D40" s="137">
        <f t="shared" si="0"/>
        <v>537.85065752140338</v>
      </c>
      <c r="E40" s="155">
        <v>130797750</v>
      </c>
      <c r="F40" s="244"/>
      <c r="G40" s="245"/>
      <c r="H40" s="18"/>
      <c r="I40" s="26"/>
    </row>
    <row r="41" spans="1:9" ht="14.25" customHeight="1">
      <c r="B41" s="128">
        <v>44958</v>
      </c>
      <c r="C41" s="153">
        <v>219266</v>
      </c>
      <c r="D41" s="137">
        <v>538</v>
      </c>
      <c r="E41" s="155">
        <f>+D41*C41</f>
        <v>117965108</v>
      </c>
      <c r="F41" s="244"/>
      <c r="G41" s="245"/>
      <c r="H41" s="18"/>
      <c r="I41" s="26"/>
    </row>
    <row r="42" spans="1:9" ht="14.25" customHeight="1">
      <c r="B42" s="128">
        <v>44986</v>
      </c>
      <c r="C42" s="153">
        <v>235888</v>
      </c>
      <c r="D42" s="137">
        <v>538</v>
      </c>
      <c r="E42" s="155">
        <f t="shared" ref="E42:E45" si="1">+D42*C42</f>
        <v>126907744</v>
      </c>
      <c r="F42" s="244"/>
      <c r="G42" s="245"/>
      <c r="H42" s="18"/>
      <c r="I42" s="26"/>
    </row>
    <row r="43" spans="1:9" ht="14.25" customHeight="1">
      <c r="B43" s="128">
        <v>45017</v>
      </c>
      <c r="C43" s="153">
        <v>245674</v>
      </c>
      <c r="D43" s="137">
        <v>538</v>
      </c>
      <c r="E43" s="155">
        <f t="shared" si="1"/>
        <v>132172612</v>
      </c>
      <c r="F43" s="244"/>
      <c r="G43" s="245"/>
      <c r="H43" s="18"/>
      <c r="I43" s="26"/>
    </row>
    <row r="44" spans="1:9" ht="14.25" customHeight="1">
      <c r="B44" s="128">
        <v>45047</v>
      </c>
      <c r="C44" s="153">
        <v>246482</v>
      </c>
      <c r="D44" s="137">
        <v>538</v>
      </c>
      <c r="E44" s="155">
        <f t="shared" si="1"/>
        <v>132607316</v>
      </c>
      <c r="F44" s="244"/>
      <c r="G44" s="245"/>
      <c r="H44" s="18"/>
      <c r="I44" s="26"/>
    </row>
    <row r="45" spans="1:9" ht="14.25" customHeight="1">
      <c r="B45" s="128">
        <v>45078</v>
      </c>
      <c r="C45" s="153">
        <v>263844</v>
      </c>
      <c r="D45" s="137">
        <v>538</v>
      </c>
      <c r="E45" s="155">
        <f t="shared" si="1"/>
        <v>141948072</v>
      </c>
      <c r="F45" s="244"/>
      <c r="G45" s="245"/>
      <c r="H45" s="18"/>
      <c r="I45" s="26"/>
    </row>
    <row r="46" spans="1:9">
      <c r="A46" s="26"/>
      <c r="B46" s="26"/>
      <c r="C46" s="26"/>
      <c r="D46" s="26"/>
      <c r="E46" s="26"/>
      <c r="F46" s="19"/>
      <c r="G46" s="26"/>
      <c r="H46" s="18"/>
      <c r="I46" s="26"/>
    </row>
    <row r="47" spans="1:9">
      <c r="B47" s="51" t="s">
        <v>9</v>
      </c>
      <c r="C47" s="48">
        <f>+AVERAGE(C4:C45)</f>
        <v>220757</v>
      </c>
      <c r="D47" s="48"/>
      <c r="E47" s="55">
        <f>+AVERAGE(E4:E45)</f>
        <v>107550529.07142857</v>
      </c>
    </row>
    <row r="48" spans="1:9">
      <c r="B48" s="51" t="s">
        <v>23</v>
      </c>
      <c r="C48" s="48">
        <f>+MAX(C4:C45)</f>
        <v>263844</v>
      </c>
      <c r="D48" s="48"/>
      <c r="E48" s="55">
        <f>+MAX(E4:E45)</f>
        <v>149109081</v>
      </c>
    </row>
    <row r="49" spans="2:10">
      <c r="B49" s="51" t="s">
        <v>24</v>
      </c>
      <c r="C49" s="48">
        <f>+MIN(C4:C45)</f>
        <v>180466</v>
      </c>
      <c r="D49" s="48"/>
      <c r="E49" s="55">
        <f>+MIN(E4:E45)</f>
        <v>79405040</v>
      </c>
    </row>
    <row r="50" spans="2:10">
      <c r="B50" s="51" t="s">
        <v>83</v>
      </c>
      <c r="C50" s="48">
        <f>+SUM(C4:C45)</f>
        <v>9271794</v>
      </c>
      <c r="D50" s="48"/>
      <c r="E50" s="55">
        <f>SUM(E28:E45)</f>
        <v>2238592341</v>
      </c>
    </row>
    <row r="51" spans="2:10">
      <c r="B51" s="56"/>
      <c r="C51" s="57"/>
      <c r="D51" s="57"/>
      <c r="E51" s="58"/>
    </row>
    <row r="52" spans="2:10">
      <c r="B52" s="56"/>
      <c r="C52" s="57"/>
      <c r="D52" s="57"/>
      <c r="E52" s="58"/>
    </row>
    <row r="53" spans="2:10">
      <c r="B53" s="18"/>
    </row>
    <row r="54" spans="2:10">
      <c r="B54" s="251" t="s">
        <v>138</v>
      </c>
      <c r="C54" s="251"/>
      <c r="D54" s="251"/>
      <c r="E54" s="251"/>
      <c r="F54" s="251"/>
      <c r="G54" s="251"/>
      <c r="H54" s="251"/>
      <c r="I54" s="25"/>
      <c r="J54" s="25"/>
    </row>
    <row r="55" spans="2:10">
      <c r="B55" s="23" t="s">
        <v>29</v>
      </c>
      <c r="C55" s="78" t="s">
        <v>139</v>
      </c>
      <c r="D55" s="23" t="s">
        <v>86</v>
      </c>
      <c r="E55" s="22" t="s">
        <v>84</v>
      </c>
      <c r="F55" s="23" t="s">
        <v>26</v>
      </c>
      <c r="G55" s="23" t="s">
        <v>31</v>
      </c>
      <c r="H55" s="23"/>
    </row>
    <row r="56" spans="2:10">
      <c r="B56" s="139" t="s">
        <v>29</v>
      </c>
      <c r="C56" s="139" t="s">
        <v>25</v>
      </c>
      <c r="D56" s="139" t="s">
        <v>86</v>
      </c>
      <c r="E56" s="127"/>
      <c r="F56" s="24"/>
      <c r="G56" s="229" t="s">
        <v>140</v>
      </c>
      <c r="H56" s="230"/>
    </row>
    <row r="57" spans="2:10">
      <c r="B57" s="145">
        <v>43831</v>
      </c>
      <c r="C57" s="157">
        <v>45133</v>
      </c>
      <c r="D57" s="137">
        <f>+E57/C57</f>
        <v>1770.0093944563844</v>
      </c>
      <c r="E57" s="127">
        <v>79885834</v>
      </c>
      <c r="F57" s="24">
        <f>+C57*$G$60*$G$65</f>
        <v>450517.60600000003</v>
      </c>
      <c r="G57" s="246" t="s">
        <v>142</v>
      </c>
      <c r="H57" s="247"/>
    </row>
    <row r="58" spans="2:10">
      <c r="B58" s="145">
        <v>43862</v>
      </c>
      <c r="C58" s="158">
        <v>54194</v>
      </c>
      <c r="D58" s="137">
        <f t="shared" ref="D58:D80" si="2">+E58/C58</f>
        <v>1771.7854744067608</v>
      </c>
      <c r="E58" s="127">
        <v>96020142</v>
      </c>
      <c r="F58" s="24">
        <f t="shared" ref="F58:F98" si="3">+C58*$G$60*$G$65</f>
        <v>540964.50800000003</v>
      </c>
      <c r="G58" s="67"/>
      <c r="H58" s="68"/>
    </row>
    <row r="59" spans="2:10">
      <c r="B59" s="145">
        <v>43891</v>
      </c>
      <c r="C59" s="157">
        <v>52951</v>
      </c>
      <c r="D59" s="137">
        <f t="shared" si="2"/>
        <v>1771.4953825234652</v>
      </c>
      <c r="E59" s="127">
        <v>93802452</v>
      </c>
      <c r="F59" s="24">
        <f t="shared" si="3"/>
        <v>528556.88199999998</v>
      </c>
      <c r="G59" s="229" t="s">
        <v>32</v>
      </c>
      <c r="H59" s="230"/>
    </row>
    <row r="60" spans="2:10">
      <c r="B60" s="145">
        <v>43922</v>
      </c>
      <c r="C60" s="158">
        <v>47588</v>
      </c>
      <c r="D60" s="137">
        <f t="shared" si="2"/>
        <v>1773.5845171051526</v>
      </c>
      <c r="E60" s="127">
        <v>84401340</v>
      </c>
      <c r="F60" s="24">
        <f t="shared" si="3"/>
        <v>475023.41600000003</v>
      </c>
      <c r="G60" s="114">
        <v>35.65</v>
      </c>
      <c r="H60" s="115" t="s">
        <v>141</v>
      </c>
    </row>
    <row r="61" spans="2:10">
      <c r="B61" s="145">
        <v>43952</v>
      </c>
      <c r="C61" s="157">
        <v>50094</v>
      </c>
      <c r="D61" s="137">
        <f>+E61/C61</f>
        <v>1769.6423523775302</v>
      </c>
      <c r="E61" s="127">
        <v>88648464</v>
      </c>
      <c r="F61" s="24">
        <f t="shared" si="3"/>
        <v>500038.30800000002</v>
      </c>
      <c r="G61" s="227" t="s">
        <v>33</v>
      </c>
      <c r="H61" s="228"/>
    </row>
    <row r="62" spans="2:10" ht="15" customHeight="1">
      <c r="B62" s="145">
        <v>43983</v>
      </c>
      <c r="C62" s="158">
        <v>48818</v>
      </c>
      <c r="D62" s="137">
        <f>+E62/C62</f>
        <v>1767.0604285304601</v>
      </c>
      <c r="E62" s="127">
        <v>86264356</v>
      </c>
      <c r="F62" s="24">
        <f t="shared" si="3"/>
        <v>487301.27600000001</v>
      </c>
      <c r="G62" s="231" t="s">
        <v>34</v>
      </c>
      <c r="H62" s="232"/>
    </row>
    <row r="63" spans="2:10">
      <c r="B63" s="145">
        <v>44013</v>
      </c>
      <c r="C63" s="157">
        <v>50133</v>
      </c>
      <c r="D63" s="137">
        <f t="shared" si="2"/>
        <v>1769.5290926136477</v>
      </c>
      <c r="E63" s="127">
        <v>88711802</v>
      </c>
      <c r="F63" s="24">
        <f t="shared" si="3"/>
        <v>500427.60600000003</v>
      </c>
      <c r="G63" s="235"/>
      <c r="H63" s="236"/>
    </row>
    <row r="64" spans="2:10">
      <c r="B64" s="145">
        <v>44044</v>
      </c>
      <c r="C64" s="158">
        <v>47236</v>
      </c>
      <c r="D64" s="137">
        <f t="shared" si="2"/>
        <v>1765.7733296638157</v>
      </c>
      <c r="E64" s="127">
        <v>83408069</v>
      </c>
      <c r="F64" s="24">
        <f t="shared" si="3"/>
        <v>471509.75200000004</v>
      </c>
      <c r="G64" s="227" t="s">
        <v>35</v>
      </c>
      <c r="H64" s="228"/>
    </row>
    <row r="65" spans="2:8">
      <c r="B65" s="145">
        <v>44075</v>
      </c>
      <c r="C65" s="157">
        <v>48227</v>
      </c>
      <c r="D65" s="137">
        <f t="shared" si="2"/>
        <v>1768.639683165032</v>
      </c>
      <c r="E65" s="127">
        <v>85296186</v>
      </c>
      <c r="F65" s="24">
        <f t="shared" si="3"/>
        <v>481401.91400000005</v>
      </c>
      <c r="G65" s="120">
        <v>0.28000000000000003</v>
      </c>
      <c r="H65" s="115" t="s">
        <v>26</v>
      </c>
    </row>
    <row r="66" spans="2:8">
      <c r="B66" s="145">
        <v>44105</v>
      </c>
      <c r="C66" s="158">
        <v>50373</v>
      </c>
      <c r="D66" s="137">
        <f t="shared" si="2"/>
        <v>1766.4338832310959</v>
      </c>
      <c r="E66" s="127">
        <v>88980574</v>
      </c>
      <c r="F66" s="24">
        <f t="shared" si="3"/>
        <v>502823.28600000002</v>
      </c>
      <c r="G66" s="120">
        <v>1</v>
      </c>
      <c r="H66" s="115" t="s">
        <v>28</v>
      </c>
    </row>
    <row r="67" spans="2:8">
      <c r="B67" s="145">
        <v>44136</v>
      </c>
      <c r="C67" s="157">
        <v>57480</v>
      </c>
      <c r="D67" s="137">
        <f t="shared" si="2"/>
        <v>1766.2571851078635</v>
      </c>
      <c r="E67" s="127">
        <v>101524463</v>
      </c>
      <c r="F67" s="24">
        <f t="shared" si="3"/>
        <v>573765.3600000001</v>
      </c>
      <c r="G67" s="229" t="s">
        <v>36</v>
      </c>
      <c r="H67" s="230"/>
    </row>
    <row r="68" spans="2:8" ht="15" customHeight="1">
      <c r="B68" s="145">
        <v>44166</v>
      </c>
      <c r="C68" s="158">
        <v>50602</v>
      </c>
      <c r="D68" s="137">
        <f t="shared" si="2"/>
        <v>1773.1786095411248</v>
      </c>
      <c r="E68" s="127">
        <v>89726384</v>
      </c>
      <c r="F68" s="24">
        <f t="shared" si="3"/>
        <v>505109.16399999999</v>
      </c>
      <c r="G68" s="231"/>
      <c r="H68" s="232"/>
    </row>
    <row r="69" spans="2:8" ht="15" customHeight="1">
      <c r="B69" s="145">
        <v>44197</v>
      </c>
      <c r="C69" s="157">
        <v>42102</v>
      </c>
      <c r="D69" s="137">
        <f t="shared" si="2"/>
        <v>1772.5699491710607</v>
      </c>
      <c r="E69" s="127">
        <v>74628740</v>
      </c>
      <c r="F69" s="24">
        <f t="shared" si="3"/>
        <v>420262.16400000005</v>
      </c>
      <c r="G69" s="233"/>
      <c r="H69" s="234"/>
    </row>
    <row r="70" spans="2:8" ht="15" customHeight="1">
      <c r="B70" s="145">
        <v>44228</v>
      </c>
      <c r="C70" s="158">
        <v>53213</v>
      </c>
      <c r="D70" s="137">
        <f>+E70/C70</f>
        <v>1770.9141375227857</v>
      </c>
      <c r="E70" s="127">
        <v>94235654</v>
      </c>
      <c r="F70" s="24">
        <f t="shared" si="3"/>
        <v>531172.16600000008</v>
      </c>
      <c r="G70" s="233"/>
      <c r="H70" s="234"/>
    </row>
    <row r="71" spans="2:8" ht="15" customHeight="1">
      <c r="B71" s="145">
        <v>44256</v>
      </c>
      <c r="C71" s="159">
        <v>53105</v>
      </c>
      <c r="D71" s="137">
        <f t="shared" si="2"/>
        <v>1770.5278222389607</v>
      </c>
      <c r="E71" s="127">
        <v>94023880</v>
      </c>
      <c r="F71" s="24">
        <f t="shared" si="3"/>
        <v>530094.1100000001</v>
      </c>
      <c r="G71" s="233"/>
      <c r="H71" s="234"/>
    </row>
    <row r="72" spans="2:8" ht="15" customHeight="1">
      <c r="B72" s="145">
        <v>44287</v>
      </c>
      <c r="C72" s="160">
        <v>51315</v>
      </c>
      <c r="D72" s="137">
        <f t="shared" si="2"/>
        <v>1764.0683231024068</v>
      </c>
      <c r="E72" s="127">
        <v>90523166</v>
      </c>
      <c r="F72" s="24">
        <f t="shared" si="3"/>
        <v>512226.33000000007</v>
      </c>
      <c r="G72" s="233"/>
      <c r="H72" s="234"/>
    </row>
    <row r="73" spans="2:8" ht="15" customHeight="1">
      <c r="B73" s="145">
        <v>44317</v>
      </c>
      <c r="C73" s="161">
        <v>51053</v>
      </c>
      <c r="D73" s="137">
        <f t="shared" si="2"/>
        <v>1774.548018725638</v>
      </c>
      <c r="E73" s="127">
        <v>90596000</v>
      </c>
      <c r="F73" s="24">
        <f t="shared" si="3"/>
        <v>509611.04600000003</v>
      </c>
      <c r="G73" s="233"/>
      <c r="H73" s="234"/>
    </row>
    <row r="74" spans="2:8" ht="15" customHeight="1">
      <c r="B74" s="145">
        <v>44348</v>
      </c>
      <c r="C74" s="160">
        <v>54805</v>
      </c>
      <c r="D74" s="137">
        <f t="shared" si="2"/>
        <v>783.09783778852295</v>
      </c>
      <c r="E74" s="127">
        <v>42917677</v>
      </c>
      <c r="F74" s="24">
        <f t="shared" si="3"/>
        <v>547063.51</v>
      </c>
      <c r="G74" s="233"/>
      <c r="H74" s="234"/>
    </row>
    <row r="75" spans="2:8" ht="15" customHeight="1">
      <c r="B75" s="145">
        <v>44378</v>
      </c>
      <c r="C75" s="161">
        <v>62347</v>
      </c>
      <c r="D75" s="137">
        <f t="shared" si="2"/>
        <v>1769.5574767029689</v>
      </c>
      <c r="E75" s="127">
        <v>110326600</v>
      </c>
      <c r="F75" s="24">
        <f t="shared" si="3"/>
        <v>622347.75399999996</v>
      </c>
      <c r="G75" s="233"/>
      <c r="H75" s="234"/>
    </row>
    <row r="76" spans="2:8" ht="15" customHeight="1">
      <c r="B76" s="145">
        <v>44409</v>
      </c>
      <c r="C76" s="160">
        <v>64556</v>
      </c>
      <c r="D76" s="137">
        <f t="shared" si="2"/>
        <v>1767.7065803333539</v>
      </c>
      <c r="E76" s="127">
        <v>114116066</v>
      </c>
      <c r="F76" s="24">
        <f t="shared" si="3"/>
        <v>644397.99200000009</v>
      </c>
      <c r="G76" s="233"/>
      <c r="H76" s="234"/>
    </row>
    <row r="77" spans="2:8" ht="15" customHeight="1">
      <c r="B77" s="145">
        <v>44440</v>
      </c>
      <c r="C77" s="161">
        <v>62664</v>
      </c>
      <c r="D77" s="137">
        <f t="shared" si="2"/>
        <v>1767.6332184348271</v>
      </c>
      <c r="E77" s="127">
        <v>110766968</v>
      </c>
      <c r="F77" s="24">
        <f t="shared" si="3"/>
        <v>625512.04800000007</v>
      </c>
      <c r="G77" s="233"/>
      <c r="H77" s="234"/>
    </row>
    <row r="78" spans="2:8" ht="15" customHeight="1">
      <c r="B78" s="145">
        <v>44470</v>
      </c>
      <c r="C78" s="162">
        <v>52176</v>
      </c>
      <c r="D78" s="137">
        <f t="shared" si="2"/>
        <v>1766.4115493713584</v>
      </c>
      <c r="E78" s="127">
        <v>92164289</v>
      </c>
      <c r="F78" s="24">
        <f t="shared" si="3"/>
        <v>520820.83199999999</v>
      </c>
      <c r="G78" s="233"/>
      <c r="H78" s="234"/>
    </row>
    <row r="79" spans="2:8" ht="15" customHeight="1">
      <c r="B79" s="145">
        <v>44501</v>
      </c>
      <c r="C79" s="161">
        <v>61186</v>
      </c>
      <c r="D79" s="137">
        <f t="shared" si="2"/>
        <v>1770.4831170529205</v>
      </c>
      <c r="E79" s="127">
        <v>108328780</v>
      </c>
      <c r="F79" s="24">
        <f t="shared" si="3"/>
        <v>610758.652</v>
      </c>
      <c r="G79" s="233"/>
      <c r="H79" s="234"/>
    </row>
    <row r="80" spans="2:8" ht="15" customHeight="1">
      <c r="B80" s="145">
        <v>44531</v>
      </c>
      <c r="C80" s="161">
        <v>54020</v>
      </c>
      <c r="D80" s="137">
        <f t="shared" si="2"/>
        <v>1768.2648648648649</v>
      </c>
      <c r="E80" s="127">
        <v>95521668</v>
      </c>
      <c r="F80" s="24">
        <f t="shared" si="3"/>
        <v>539227.64</v>
      </c>
      <c r="G80" s="233"/>
      <c r="H80" s="234"/>
    </row>
    <row r="81" spans="2:8">
      <c r="B81" s="145">
        <v>44562</v>
      </c>
      <c r="C81" s="156">
        <v>50824</v>
      </c>
      <c r="D81" s="127">
        <f>+E81/C81</f>
        <v>1763.4784550606014</v>
      </c>
      <c r="E81" s="163">
        <v>89627029</v>
      </c>
      <c r="F81" s="24">
        <f t="shared" si="3"/>
        <v>507325.16800000001</v>
      </c>
      <c r="G81" s="235"/>
      <c r="H81" s="236"/>
    </row>
    <row r="82" spans="2:8">
      <c r="B82" s="145">
        <v>44593</v>
      </c>
      <c r="C82" s="156">
        <v>53274</v>
      </c>
      <c r="D82" s="127">
        <f t="shared" ref="D82:D92" si="4">+E82/C82</f>
        <v>1769.8114840259789</v>
      </c>
      <c r="E82" s="163">
        <v>94284937</v>
      </c>
      <c r="F82" s="24">
        <f t="shared" si="3"/>
        <v>531781.06799999997</v>
      </c>
      <c r="G82" s="68"/>
      <c r="H82" s="68"/>
    </row>
    <row r="83" spans="2:8">
      <c r="B83" s="145">
        <v>44621</v>
      </c>
      <c r="C83" s="156">
        <v>52042</v>
      </c>
      <c r="D83" s="127">
        <f t="shared" si="4"/>
        <v>1764.9461973021789</v>
      </c>
      <c r="E83" s="163">
        <v>91851330</v>
      </c>
      <c r="F83" s="24">
        <f t="shared" si="3"/>
        <v>519483.24400000001</v>
      </c>
      <c r="G83" s="68"/>
      <c r="H83" s="68"/>
    </row>
    <row r="84" spans="2:8">
      <c r="B84" s="145">
        <v>44652</v>
      </c>
      <c r="C84" s="156">
        <v>45376</v>
      </c>
      <c r="D84" s="127">
        <f t="shared" si="4"/>
        <v>1767.8211830042312</v>
      </c>
      <c r="E84" s="163">
        <v>80216654</v>
      </c>
      <c r="F84" s="24">
        <f t="shared" si="3"/>
        <v>452943.23200000002</v>
      </c>
      <c r="G84" s="68"/>
      <c r="H84" s="68"/>
    </row>
    <row r="85" spans="2:8">
      <c r="B85" s="145">
        <v>44682</v>
      </c>
      <c r="C85" s="156">
        <v>76603</v>
      </c>
      <c r="D85" s="127">
        <f t="shared" si="4"/>
        <v>1779.3120765505269</v>
      </c>
      <c r="E85" s="163">
        <v>136300643</v>
      </c>
      <c r="F85" s="24">
        <f t="shared" si="3"/>
        <v>764651.14599999995</v>
      </c>
      <c r="G85" s="68"/>
      <c r="H85" s="68"/>
    </row>
    <row r="86" spans="2:8">
      <c r="B86" s="145">
        <v>44713</v>
      </c>
      <c r="C86" s="156">
        <v>55323</v>
      </c>
      <c r="D86" s="127">
        <f t="shared" si="4"/>
        <v>1771.4415523380871</v>
      </c>
      <c r="E86" s="163">
        <v>98001461</v>
      </c>
      <c r="F86" s="24">
        <f t="shared" si="3"/>
        <v>552234.18599999999</v>
      </c>
      <c r="G86" s="68"/>
      <c r="H86" s="68"/>
    </row>
    <row r="87" spans="2:8">
      <c r="B87" s="145">
        <v>44743</v>
      </c>
      <c r="C87" s="156">
        <v>54668</v>
      </c>
      <c r="D87" s="127">
        <f t="shared" si="4"/>
        <v>1769.45825711568</v>
      </c>
      <c r="E87" s="163">
        <v>96732744</v>
      </c>
      <c r="F87" s="24">
        <f t="shared" si="3"/>
        <v>545695.97600000002</v>
      </c>
      <c r="G87" s="68"/>
      <c r="H87" s="68"/>
    </row>
    <row r="88" spans="2:8">
      <c r="B88" s="145">
        <v>44774</v>
      </c>
      <c r="C88" s="156">
        <v>61650</v>
      </c>
      <c r="D88" s="127">
        <f t="shared" si="4"/>
        <v>1771.0912895377128</v>
      </c>
      <c r="E88" s="163">
        <v>109187778</v>
      </c>
      <c r="F88" s="24">
        <f t="shared" si="3"/>
        <v>615390.30000000005</v>
      </c>
      <c r="G88" s="68"/>
      <c r="H88" s="68"/>
    </row>
    <row r="89" spans="2:8">
      <c r="B89" s="145">
        <v>44805</v>
      </c>
      <c r="C89" s="156">
        <v>49532</v>
      </c>
      <c r="D89" s="127">
        <f t="shared" si="4"/>
        <v>1748.9757530485342</v>
      </c>
      <c r="E89" s="163">
        <v>86630267</v>
      </c>
      <c r="F89" s="24">
        <f t="shared" si="3"/>
        <v>494428.424</v>
      </c>
      <c r="G89" s="68"/>
      <c r="H89" s="68"/>
    </row>
    <row r="90" spans="2:8">
      <c r="B90" s="145">
        <v>44835</v>
      </c>
      <c r="C90" s="156">
        <v>40140</v>
      </c>
      <c r="D90" s="127">
        <f t="shared" si="4"/>
        <v>2179.5541853512705</v>
      </c>
      <c r="E90" s="163">
        <v>87487305</v>
      </c>
      <c r="F90" s="24">
        <f t="shared" si="3"/>
        <v>400677.48000000004</v>
      </c>
      <c r="G90" s="68"/>
      <c r="H90" s="68"/>
    </row>
    <row r="91" spans="2:8">
      <c r="B91" s="145">
        <v>44866</v>
      </c>
      <c r="C91" s="156">
        <v>52988</v>
      </c>
      <c r="D91" s="127">
        <f t="shared" si="4"/>
        <v>1776.3095795274401</v>
      </c>
      <c r="E91" s="163">
        <v>94123092</v>
      </c>
      <c r="F91" s="24">
        <f t="shared" si="3"/>
        <v>528926.21600000001</v>
      </c>
      <c r="G91" s="68"/>
      <c r="H91" s="68"/>
    </row>
    <row r="92" spans="2:8">
      <c r="B92" s="145">
        <v>44896</v>
      </c>
      <c r="C92" s="156">
        <v>69262</v>
      </c>
      <c r="D92" s="127">
        <f t="shared" si="4"/>
        <v>1775.2918050301753</v>
      </c>
      <c r="E92" s="163">
        <v>122960261</v>
      </c>
      <c r="F92" s="24">
        <f t="shared" si="3"/>
        <v>691373.28399999999</v>
      </c>
      <c r="G92" s="68"/>
      <c r="H92" s="68"/>
    </row>
    <row r="93" spans="2:8">
      <c r="B93" s="145">
        <v>44927</v>
      </c>
      <c r="C93" s="156">
        <v>75366</v>
      </c>
      <c r="D93" s="127">
        <v>1774</v>
      </c>
      <c r="E93" s="163">
        <f>+D93*C93</f>
        <v>133699284</v>
      </c>
      <c r="F93" s="24">
        <f t="shared" si="3"/>
        <v>752303.41200000001</v>
      </c>
      <c r="G93" s="68"/>
      <c r="H93" s="68"/>
    </row>
    <row r="94" spans="2:8">
      <c r="B94" s="145">
        <v>44958</v>
      </c>
      <c r="C94" s="156">
        <v>61317</v>
      </c>
      <c r="D94" s="127">
        <v>1774</v>
      </c>
      <c r="E94" s="163">
        <f t="shared" ref="E94:E98" si="5">+D94*C94</f>
        <v>108776358</v>
      </c>
      <c r="F94" s="24">
        <f t="shared" si="3"/>
        <v>612066.29399999999</v>
      </c>
      <c r="G94" s="68"/>
      <c r="H94" s="68"/>
    </row>
    <row r="95" spans="2:8">
      <c r="B95" s="145">
        <v>44986</v>
      </c>
      <c r="C95" s="156">
        <v>75845</v>
      </c>
      <c r="D95" s="127">
        <v>1774</v>
      </c>
      <c r="E95" s="163">
        <f t="shared" si="5"/>
        <v>134549030</v>
      </c>
      <c r="F95" s="24">
        <f t="shared" si="3"/>
        <v>757084.79</v>
      </c>
      <c r="G95" s="68"/>
      <c r="H95" s="68"/>
    </row>
    <row r="96" spans="2:8">
      <c r="B96" s="145">
        <v>45017</v>
      </c>
      <c r="C96" s="156">
        <v>68589</v>
      </c>
      <c r="D96" s="127">
        <v>1774</v>
      </c>
      <c r="E96" s="163">
        <f t="shared" si="5"/>
        <v>121676886</v>
      </c>
      <c r="F96" s="24">
        <f t="shared" si="3"/>
        <v>684655.39800000004</v>
      </c>
      <c r="G96" s="68"/>
      <c r="H96" s="68"/>
    </row>
    <row r="97" spans="2:12">
      <c r="B97" s="145">
        <v>45047</v>
      </c>
      <c r="C97" s="156">
        <v>69158</v>
      </c>
      <c r="D97" s="127">
        <v>1774</v>
      </c>
      <c r="E97" s="163">
        <f t="shared" si="5"/>
        <v>122686292</v>
      </c>
      <c r="F97" s="24">
        <f t="shared" si="3"/>
        <v>690335.15599999996</v>
      </c>
      <c r="G97" s="68"/>
      <c r="H97" s="68"/>
    </row>
    <row r="98" spans="2:12">
      <c r="B98" s="145">
        <v>45078</v>
      </c>
      <c r="C98" s="156">
        <v>63746</v>
      </c>
      <c r="D98" s="127">
        <v>1774</v>
      </c>
      <c r="E98" s="163">
        <f t="shared" si="5"/>
        <v>113085404</v>
      </c>
      <c r="F98" s="24">
        <f t="shared" si="3"/>
        <v>636312.57200000004</v>
      </c>
      <c r="G98" s="68"/>
      <c r="H98" s="68"/>
    </row>
    <row r="99" spans="2:12">
      <c r="B99" s="267"/>
      <c r="C99" s="268"/>
      <c r="D99" s="269"/>
      <c r="E99" s="270"/>
      <c r="F99" s="271"/>
      <c r="G99" s="272"/>
      <c r="H99" s="272"/>
    </row>
    <row r="100" spans="2:12">
      <c r="B100" s="267"/>
      <c r="C100" s="268"/>
      <c r="D100" s="269"/>
      <c r="E100" s="270"/>
      <c r="F100" s="271"/>
      <c r="G100" s="272"/>
      <c r="H100" s="272"/>
    </row>
    <row r="101" spans="2:12">
      <c r="B101" s="2"/>
      <c r="C101" s="2"/>
      <c r="D101" s="2"/>
    </row>
    <row r="102" spans="2:12">
      <c r="B102" s="61" t="s">
        <v>9</v>
      </c>
      <c r="C102" s="48">
        <f>+AVERAGE(C56:C98)</f>
        <v>55739.857142857145</v>
      </c>
      <c r="D102" s="48"/>
      <c r="E102" s="55">
        <f>+AVERAGE(E56:E98)</f>
        <v>97778483.547619045</v>
      </c>
      <c r="F102" s="24">
        <f>+AVERAGE(F56:F92)</f>
        <v>534328.97350000008</v>
      </c>
    </row>
    <row r="103" spans="2:12">
      <c r="B103" s="61" t="s">
        <v>23</v>
      </c>
      <c r="C103" s="48">
        <f>+MAX(C56:C98)</f>
        <v>76603</v>
      </c>
      <c r="D103" s="48"/>
      <c r="E103" s="55">
        <f>+MAX(E56:E98)</f>
        <v>136300643</v>
      </c>
      <c r="F103" s="24">
        <f>+MAX(F56:F92)</f>
        <v>764651.14599999995</v>
      </c>
    </row>
    <row r="104" spans="2:12">
      <c r="B104" s="61" t="s">
        <v>24</v>
      </c>
      <c r="C104" s="48">
        <f>+MIN(C56:C98)</f>
        <v>40140</v>
      </c>
      <c r="D104" s="48"/>
      <c r="E104" s="55">
        <f>+MIN(E56:E98)</f>
        <v>42917677</v>
      </c>
      <c r="F104" s="24">
        <f>+MIN(F56:F92)</f>
        <v>400677.48000000004</v>
      </c>
    </row>
    <row r="105" spans="2:12">
      <c r="B105" s="61" t="s">
        <v>83</v>
      </c>
      <c r="C105" s="48">
        <f>+SUM(C56:C98)</f>
        <v>2341074</v>
      </c>
      <c r="D105" s="48"/>
      <c r="E105" s="55">
        <f>SUM(E81:E98)</f>
        <v>1921876755</v>
      </c>
      <c r="F105" s="24">
        <f>SUM(F56:F92)</f>
        <v>19235843.046000004</v>
      </c>
    </row>
    <row r="106" spans="2:12">
      <c r="B106" s="28"/>
      <c r="C106" s="29"/>
      <c r="D106" s="29"/>
      <c r="E106" s="29"/>
      <c r="F106" s="29"/>
    </row>
    <row r="107" spans="2:12">
      <c r="B107" s="28"/>
      <c r="C107" s="29"/>
      <c r="D107" s="29"/>
      <c r="E107" s="29"/>
      <c r="F107" s="29"/>
    </row>
    <row r="108" spans="2:12">
      <c r="B108" s="28"/>
      <c r="C108" s="29"/>
      <c r="D108" s="29"/>
      <c r="E108" s="29"/>
      <c r="F108" s="29"/>
    </row>
    <row r="109" spans="2:12" hidden="1">
      <c r="B109" s="237" t="s">
        <v>27</v>
      </c>
      <c r="C109" s="238"/>
      <c r="D109" s="238"/>
      <c r="E109" s="238"/>
      <c r="F109" s="238"/>
      <c r="G109" s="238"/>
      <c r="H109" s="238"/>
      <c r="L109" s="25"/>
    </row>
    <row r="110" spans="2:12" hidden="1">
      <c r="B110" s="23" t="s">
        <v>5</v>
      </c>
      <c r="C110" s="78" t="s">
        <v>38</v>
      </c>
      <c r="D110" s="23" t="s">
        <v>86</v>
      </c>
      <c r="E110" s="23" t="s">
        <v>84</v>
      </c>
      <c r="F110" s="23" t="s">
        <v>26</v>
      </c>
      <c r="G110" s="237" t="s">
        <v>31</v>
      </c>
      <c r="H110" s="238"/>
    </row>
    <row r="111" spans="2:12" hidden="1">
      <c r="B111" s="70">
        <f>+B4</f>
        <v>43831</v>
      </c>
      <c r="C111" s="69">
        <v>0</v>
      </c>
      <c r="D111" s="127">
        <v>2000</v>
      </c>
      <c r="E111" s="62">
        <f>+C111*D111</f>
        <v>0</v>
      </c>
      <c r="F111" s="63">
        <f>+C111*$H$123*$G$117*$G$128*$G$132</f>
        <v>0</v>
      </c>
      <c r="G111" s="229"/>
      <c r="H111" s="230"/>
    </row>
    <row r="112" spans="2:12" hidden="1">
      <c r="B112" s="70">
        <f>+B5</f>
        <v>43862</v>
      </c>
      <c r="C112" s="69">
        <v>0</v>
      </c>
      <c r="D112" s="127">
        <v>2000</v>
      </c>
      <c r="E112" s="62">
        <f t="shared" ref="E112:E122" si="6">+C112*D112</f>
        <v>0</v>
      </c>
      <c r="F112" s="63">
        <f t="shared" ref="F112:F122" si="7">+C112*$H$123*$G$117*$G$128*$G$132</f>
        <v>0</v>
      </c>
      <c r="G112" s="229"/>
      <c r="H112" s="230"/>
      <c r="L112" s="19"/>
    </row>
    <row r="113" spans="2:12" hidden="1">
      <c r="B113" s="70">
        <f>+B6</f>
        <v>43891</v>
      </c>
      <c r="C113" s="69">
        <v>0</v>
      </c>
      <c r="D113" s="127">
        <v>2000</v>
      </c>
      <c r="E113" s="62">
        <f t="shared" si="6"/>
        <v>0</v>
      </c>
      <c r="F113" s="63">
        <f t="shared" si="7"/>
        <v>0</v>
      </c>
      <c r="G113" s="242" t="s">
        <v>39</v>
      </c>
      <c r="H113" s="242"/>
      <c r="L113" s="19"/>
    </row>
    <row r="114" spans="2:12" hidden="1">
      <c r="B114" s="70">
        <f>+B7</f>
        <v>43922</v>
      </c>
      <c r="C114" s="69">
        <v>0</v>
      </c>
      <c r="D114" s="127">
        <v>2000</v>
      </c>
      <c r="E114" s="62">
        <f t="shared" si="6"/>
        <v>0</v>
      </c>
      <c r="F114" s="63">
        <f t="shared" si="7"/>
        <v>0</v>
      </c>
      <c r="G114" s="117" t="s">
        <v>27</v>
      </c>
      <c r="H114" s="121">
        <v>92</v>
      </c>
      <c r="L114" s="30"/>
    </row>
    <row r="115" spans="2:12" hidden="1">
      <c r="B115" s="70">
        <f>+B8</f>
        <v>43952</v>
      </c>
      <c r="C115" s="69">
        <v>0</v>
      </c>
      <c r="D115" s="127">
        <v>2000</v>
      </c>
      <c r="E115" s="62">
        <f t="shared" si="6"/>
        <v>0</v>
      </c>
      <c r="F115" s="63">
        <f t="shared" si="7"/>
        <v>0</v>
      </c>
      <c r="G115" s="118" t="s">
        <v>90</v>
      </c>
      <c r="H115" s="121">
        <v>8</v>
      </c>
    </row>
    <row r="116" spans="2:12" hidden="1">
      <c r="B116" s="70">
        <f>+B9</f>
        <v>43983</v>
      </c>
      <c r="C116" s="69">
        <v>0</v>
      </c>
      <c r="D116" s="127">
        <v>2000</v>
      </c>
      <c r="E116" s="62">
        <f t="shared" si="6"/>
        <v>0</v>
      </c>
      <c r="F116" s="63">
        <f t="shared" si="7"/>
        <v>0</v>
      </c>
      <c r="G116" s="242" t="s">
        <v>40</v>
      </c>
      <c r="H116" s="242"/>
      <c r="L116" s="30"/>
    </row>
    <row r="117" spans="2:12" hidden="1">
      <c r="B117" s="70">
        <f>+B10</f>
        <v>44013</v>
      </c>
      <c r="C117" s="69">
        <v>0</v>
      </c>
      <c r="D117" s="127">
        <v>2000</v>
      </c>
      <c r="E117" s="62">
        <f t="shared" si="6"/>
        <v>0</v>
      </c>
      <c r="F117" s="63">
        <f t="shared" si="7"/>
        <v>0</v>
      </c>
      <c r="G117" s="116">
        <v>0.85</v>
      </c>
      <c r="H117" s="103" t="s">
        <v>91</v>
      </c>
      <c r="L117" s="19"/>
    </row>
    <row r="118" spans="2:12" hidden="1">
      <c r="B118" s="70">
        <f>+B11</f>
        <v>44044</v>
      </c>
      <c r="C118" s="69">
        <v>0</v>
      </c>
      <c r="D118" s="127">
        <v>2000</v>
      </c>
      <c r="E118" s="62">
        <f t="shared" si="6"/>
        <v>0</v>
      </c>
      <c r="F118" s="63">
        <f t="shared" si="7"/>
        <v>0</v>
      </c>
      <c r="G118" s="242" t="s">
        <v>67</v>
      </c>
      <c r="H118" s="242"/>
      <c r="L118" s="31"/>
    </row>
    <row r="119" spans="2:12" ht="15" hidden="1" customHeight="1">
      <c r="B119" s="70">
        <f>+B12</f>
        <v>44075</v>
      </c>
      <c r="C119" s="69">
        <v>0</v>
      </c>
      <c r="D119" s="127">
        <v>2000</v>
      </c>
      <c r="E119" s="62">
        <f t="shared" si="6"/>
        <v>0</v>
      </c>
      <c r="F119" s="63">
        <f t="shared" si="7"/>
        <v>0</v>
      </c>
      <c r="G119" s="239" t="s">
        <v>89</v>
      </c>
      <c r="H119" s="241"/>
    </row>
    <row r="120" spans="2:12" hidden="1">
      <c r="B120" s="70">
        <f>+B13</f>
        <v>44105</v>
      </c>
      <c r="C120" s="69">
        <v>0</v>
      </c>
      <c r="D120" s="127">
        <v>2000</v>
      </c>
      <c r="E120" s="62">
        <f t="shared" si="6"/>
        <v>0</v>
      </c>
      <c r="F120" s="63">
        <f t="shared" si="7"/>
        <v>0</v>
      </c>
      <c r="G120" s="241"/>
      <c r="H120" s="241"/>
      <c r="L120" s="31"/>
    </row>
    <row r="121" spans="2:12" hidden="1">
      <c r="B121" s="70">
        <f>+B14</f>
        <v>44136</v>
      </c>
      <c r="C121" s="69">
        <v>0</v>
      </c>
      <c r="D121" s="127">
        <v>2000</v>
      </c>
      <c r="E121" s="62">
        <f t="shared" si="6"/>
        <v>0</v>
      </c>
      <c r="F121" s="63">
        <f t="shared" si="7"/>
        <v>0</v>
      </c>
      <c r="G121" s="243" t="s">
        <v>41</v>
      </c>
      <c r="H121" s="243"/>
    </row>
    <row r="122" spans="2:12" hidden="1">
      <c r="B122" s="70">
        <f>+B15</f>
        <v>44166</v>
      </c>
      <c r="C122" s="69">
        <v>0</v>
      </c>
      <c r="D122" s="127">
        <v>2000</v>
      </c>
      <c r="E122" s="62">
        <f t="shared" si="6"/>
        <v>0</v>
      </c>
      <c r="F122" s="63">
        <f t="shared" si="7"/>
        <v>0</v>
      </c>
      <c r="G122" s="116" t="s">
        <v>38</v>
      </c>
      <c r="H122" s="116">
        <v>1</v>
      </c>
    </row>
    <row r="123" spans="2:12" hidden="1">
      <c r="B123" s="130"/>
      <c r="C123" s="131"/>
      <c r="D123" s="126"/>
      <c r="E123" s="127"/>
      <c r="F123" s="132"/>
      <c r="G123" s="116" t="s">
        <v>42</v>
      </c>
      <c r="H123" s="116">
        <v>3.7850000000000001</v>
      </c>
    </row>
    <row r="124" spans="2:12" hidden="1">
      <c r="B124" s="130"/>
      <c r="C124" s="131"/>
      <c r="D124" s="126"/>
      <c r="E124" s="127"/>
      <c r="F124" s="132"/>
      <c r="G124" s="242" t="s">
        <v>43</v>
      </c>
      <c r="H124" s="242"/>
    </row>
    <row r="125" spans="2:12" ht="15" hidden="1" customHeight="1">
      <c r="B125" s="130"/>
      <c r="C125" s="131"/>
      <c r="D125" s="126"/>
      <c r="E125" s="127"/>
      <c r="F125" s="132"/>
      <c r="G125" s="239" t="s">
        <v>44</v>
      </c>
      <c r="H125" s="241"/>
    </row>
    <row r="126" spans="2:12" hidden="1">
      <c r="B126" s="130"/>
      <c r="C126" s="131"/>
      <c r="D126" s="126"/>
      <c r="E126" s="127"/>
      <c r="F126" s="132"/>
      <c r="G126" s="241"/>
      <c r="H126" s="241"/>
    </row>
    <row r="127" spans="2:12" hidden="1">
      <c r="B127" s="130"/>
      <c r="C127" s="131"/>
      <c r="D127" s="126"/>
      <c r="E127" s="127"/>
      <c r="F127" s="132"/>
      <c r="G127" s="242" t="s">
        <v>32</v>
      </c>
      <c r="H127" s="242"/>
    </row>
    <row r="128" spans="2:12" hidden="1">
      <c r="B128" s="130"/>
      <c r="C128" s="131"/>
      <c r="D128" s="126"/>
      <c r="E128" s="127"/>
      <c r="F128" s="132"/>
      <c r="G128" s="116">
        <f>(42.4185)</f>
        <v>42.418500000000002</v>
      </c>
      <c r="H128" s="103" t="s">
        <v>92</v>
      </c>
    </row>
    <row r="129" spans="2:12" hidden="1">
      <c r="B129" s="130"/>
      <c r="C129" s="131"/>
      <c r="D129" s="126"/>
      <c r="E129" s="127"/>
      <c r="F129" s="132"/>
      <c r="G129" s="243" t="s">
        <v>45</v>
      </c>
      <c r="H129" s="243"/>
    </row>
    <row r="130" spans="2:12" ht="15" hidden="1" customHeight="1">
      <c r="B130" s="130"/>
      <c r="C130" s="131"/>
      <c r="D130" s="126"/>
      <c r="E130" s="127"/>
      <c r="F130" s="132"/>
      <c r="G130" s="239" t="s">
        <v>34</v>
      </c>
      <c r="H130" s="241"/>
    </row>
    <row r="131" spans="2:12" hidden="1">
      <c r="B131" s="130"/>
      <c r="C131" s="131"/>
      <c r="D131" s="126"/>
      <c r="E131" s="127"/>
      <c r="F131" s="132"/>
      <c r="G131" s="243" t="s">
        <v>35</v>
      </c>
      <c r="H131" s="243"/>
    </row>
    <row r="132" spans="2:12" hidden="1">
      <c r="B132" s="130"/>
      <c r="C132" s="131"/>
      <c r="D132" s="126"/>
      <c r="E132" s="127"/>
      <c r="F132" s="132"/>
      <c r="G132" s="116">
        <v>0.28000000000000003</v>
      </c>
      <c r="H132" s="103" t="s">
        <v>26</v>
      </c>
    </row>
    <row r="133" spans="2:12" hidden="1">
      <c r="B133" s="130"/>
      <c r="C133" s="131"/>
      <c r="D133" s="126"/>
      <c r="E133" s="127"/>
      <c r="F133" s="132"/>
      <c r="G133" s="116">
        <v>1</v>
      </c>
      <c r="H133" s="103" t="s">
        <v>28</v>
      </c>
    </row>
    <row r="134" spans="2:12" ht="18" hidden="1" customHeight="1">
      <c r="B134" s="130"/>
      <c r="C134" s="131"/>
      <c r="D134" s="126"/>
      <c r="E134" s="127"/>
      <c r="F134" s="132"/>
      <c r="G134" s="47" t="s">
        <v>36</v>
      </c>
      <c r="H134" s="66" t="s">
        <v>37</v>
      </c>
    </row>
    <row r="135" spans="2:12" hidden="1">
      <c r="B135" s="28"/>
      <c r="C135" s="29"/>
      <c r="D135" s="29"/>
      <c r="E135" s="29"/>
      <c r="F135" s="29"/>
      <c r="G135" s="240" t="s">
        <v>64</v>
      </c>
      <c r="H135" s="240"/>
      <c r="J135" s="49"/>
      <c r="K135" s="49"/>
      <c r="L135" s="49"/>
    </row>
    <row r="136" spans="2:12" ht="15.75" hidden="1" customHeight="1">
      <c r="B136" s="61" t="s">
        <v>9</v>
      </c>
      <c r="C136" s="48">
        <f>+AVERAGE(C111:C134)</f>
        <v>0</v>
      </c>
      <c r="D136" s="48"/>
      <c r="E136" s="48">
        <f>+AVERAGE(E111:E134)</f>
        <v>0</v>
      </c>
      <c r="F136" s="48">
        <f>+AVERAGE(F111:F134)</f>
        <v>0</v>
      </c>
      <c r="G136" s="239" t="s">
        <v>68</v>
      </c>
      <c r="H136" s="239"/>
      <c r="J136" s="49"/>
      <c r="K136" s="49"/>
    </row>
    <row r="137" spans="2:12" ht="15.75" hidden="1" customHeight="1">
      <c r="B137" s="61" t="s">
        <v>23</v>
      </c>
      <c r="C137" s="48">
        <f>+MAX(C111:C134)</f>
        <v>0</v>
      </c>
      <c r="D137" s="48"/>
      <c r="E137" s="48">
        <f>+MAX(E111:E134)</f>
        <v>0</v>
      </c>
      <c r="F137" s="48">
        <f>+MAX(F111:F134)</f>
        <v>0</v>
      </c>
      <c r="G137" s="239"/>
      <c r="H137" s="239"/>
    </row>
    <row r="138" spans="2:12" hidden="1">
      <c r="B138" s="61" t="s">
        <v>24</v>
      </c>
      <c r="C138" s="48">
        <f>+MIN(C111:C134)</f>
        <v>0</v>
      </c>
      <c r="D138" s="48"/>
      <c r="E138" s="48">
        <f>+MIN(E111:E134)</f>
        <v>0</v>
      </c>
      <c r="F138" s="48">
        <f>+MIN(F111:F134)</f>
        <v>0</v>
      </c>
      <c r="G138" s="239"/>
      <c r="H138" s="239"/>
    </row>
    <row r="139" spans="2:12" hidden="1">
      <c r="B139" s="61" t="s">
        <v>83</v>
      </c>
      <c r="C139" s="48">
        <f>+SUM(C111:C134)</f>
        <v>0</v>
      </c>
      <c r="D139" s="48"/>
      <c r="E139" s="48">
        <f>+SUM(E111:E122)</f>
        <v>0</v>
      </c>
      <c r="F139" s="48">
        <f>+SUM(F111:F134)</f>
        <v>0</v>
      </c>
      <c r="G139" s="239"/>
      <c r="H139" s="239"/>
    </row>
    <row r="142" spans="2:12" hidden="1"/>
    <row r="143" spans="2:12" s="53" customFormat="1" hidden="1">
      <c r="B143" s="252" t="s">
        <v>98</v>
      </c>
      <c r="C143" s="253"/>
      <c r="D143" s="253"/>
      <c r="E143" s="253"/>
      <c r="F143" s="253"/>
      <c r="G143" s="253"/>
      <c r="H143" s="254"/>
    </row>
    <row r="144" spans="2:12" s="53" customFormat="1" hidden="1">
      <c r="B144" s="22" t="s">
        <v>5</v>
      </c>
      <c r="C144" s="60" t="s">
        <v>38</v>
      </c>
      <c r="D144" s="71" t="s">
        <v>65</v>
      </c>
      <c r="E144" s="71" t="s">
        <v>84</v>
      </c>
      <c r="F144" s="72" t="s">
        <v>26</v>
      </c>
      <c r="G144" s="250" t="s">
        <v>31</v>
      </c>
      <c r="H144" s="250"/>
    </row>
    <row r="145" spans="2:8" s="53" customFormat="1" hidden="1">
      <c r="B145" s="73">
        <f>B4</f>
        <v>43831</v>
      </c>
      <c r="C145" s="74">
        <v>0</v>
      </c>
      <c r="D145" s="125" t="e">
        <f>+E145/C145</f>
        <v>#DIV/0!</v>
      </c>
      <c r="E145" s="62">
        <v>0</v>
      </c>
      <c r="F145" s="75">
        <f t="shared" ref="F145:F156" si="8">+C145*$H$157*$G$151*$G$162*$G$166</f>
        <v>0</v>
      </c>
      <c r="G145" s="229"/>
      <c r="H145" s="230"/>
    </row>
    <row r="146" spans="2:8" s="53" customFormat="1" hidden="1">
      <c r="B146" s="73">
        <f>B5</f>
        <v>43862</v>
      </c>
      <c r="C146" s="74">
        <v>0</v>
      </c>
      <c r="D146" s="125" t="e">
        <f t="shared" ref="D146:D156" si="9">+E146/C146</f>
        <v>#DIV/0!</v>
      </c>
      <c r="E146" s="62">
        <v>0</v>
      </c>
      <c r="F146" s="75">
        <f t="shared" si="8"/>
        <v>0</v>
      </c>
      <c r="G146" s="229"/>
      <c r="H146" s="230"/>
    </row>
    <row r="147" spans="2:8" s="53" customFormat="1" hidden="1">
      <c r="B147" s="73">
        <f>B6</f>
        <v>43891</v>
      </c>
      <c r="C147" s="74">
        <v>0</v>
      </c>
      <c r="D147" s="125" t="e">
        <f t="shared" si="9"/>
        <v>#DIV/0!</v>
      </c>
      <c r="E147" s="62">
        <v>0</v>
      </c>
      <c r="F147" s="75">
        <f t="shared" si="8"/>
        <v>0</v>
      </c>
      <c r="G147" s="229" t="s">
        <v>39</v>
      </c>
      <c r="H147" s="230"/>
    </row>
    <row r="148" spans="2:8" s="53" customFormat="1" hidden="1">
      <c r="B148" s="73">
        <f>B7</f>
        <v>43922</v>
      </c>
      <c r="C148" s="74">
        <v>0</v>
      </c>
      <c r="D148" s="125" t="e">
        <f t="shared" si="9"/>
        <v>#DIV/0!</v>
      </c>
      <c r="E148" s="62">
        <v>0</v>
      </c>
      <c r="F148" s="75">
        <f t="shared" si="8"/>
        <v>0</v>
      </c>
      <c r="G148" s="117" t="s">
        <v>62</v>
      </c>
      <c r="H148" s="121">
        <v>92</v>
      </c>
    </row>
    <row r="149" spans="2:8" s="53" customFormat="1" hidden="1">
      <c r="B149" s="73">
        <f>B8</f>
        <v>43952</v>
      </c>
      <c r="C149" s="74">
        <v>0</v>
      </c>
      <c r="D149" s="125" t="e">
        <f t="shared" si="9"/>
        <v>#DIV/0!</v>
      </c>
      <c r="E149" s="62">
        <v>0</v>
      </c>
      <c r="F149" s="75">
        <f t="shared" si="8"/>
        <v>0</v>
      </c>
      <c r="G149" s="118" t="s">
        <v>66</v>
      </c>
      <c r="H149" s="121">
        <v>8</v>
      </c>
    </row>
    <row r="150" spans="2:8" s="53" customFormat="1" hidden="1">
      <c r="B150" s="73">
        <f>B9</f>
        <v>43983</v>
      </c>
      <c r="C150" s="74">
        <v>0</v>
      </c>
      <c r="D150" s="125" t="e">
        <f t="shared" si="9"/>
        <v>#DIV/0!</v>
      </c>
      <c r="E150" s="62">
        <v>0</v>
      </c>
      <c r="F150" s="75">
        <f t="shared" si="8"/>
        <v>0</v>
      </c>
      <c r="G150" s="229" t="s">
        <v>40</v>
      </c>
      <c r="H150" s="230"/>
    </row>
    <row r="151" spans="2:8" s="53" customFormat="1" hidden="1">
      <c r="B151" s="73">
        <f>B10</f>
        <v>44013</v>
      </c>
      <c r="C151" s="74">
        <v>0</v>
      </c>
      <c r="D151" s="125" t="e">
        <f>+E151/C151</f>
        <v>#DIV/0!</v>
      </c>
      <c r="E151" s="62">
        <v>0</v>
      </c>
      <c r="F151" s="75">
        <f t="shared" si="8"/>
        <v>0</v>
      </c>
      <c r="G151" s="116">
        <v>0.74</v>
      </c>
      <c r="H151" s="103" t="s">
        <v>91</v>
      </c>
    </row>
    <row r="152" spans="2:8" s="53" customFormat="1" hidden="1">
      <c r="B152" s="73">
        <f>B11</f>
        <v>44044</v>
      </c>
      <c r="C152" s="74">
        <v>0</v>
      </c>
      <c r="D152" s="125" t="e">
        <f t="shared" si="9"/>
        <v>#DIV/0!</v>
      </c>
      <c r="E152" s="62">
        <v>0</v>
      </c>
      <c r="F152" s="75">
        <f t="shared" si="8"/>
        <v>0</v>
      </c>
      <c r="G152" s="229" t="s">
        <v>67</v>
      </c>
      <c r="H152" s="230"/>
    </row>
    <row r="153" spans="2:8" s="53" customFormat="1" ht="15" hidden="1" customHeight="1">
      <c r="B153" s="73">
        <f>B12</f>
        <v>44075</v>
      </c>
      <c r="C153" s="74">
        <v>0</v>
      </c>
      <c r="D153" s="125" t="e">
        <f>+E153/C153</f>
        <v>#DIV/0!</v>
      </c>
      <c r="E153" s="62">
        <v>0</v>
      </c>
      <c r="F153" s="75">
        <f t="shared" si="8"/>
        <v>0</v>
      </c>
      <c r="G153" s="231" t="s">
        <v>34</v>
      </c>
      <c r="H153" s="232"/>
    </row>
    <row r="154" spans="2:8" s="53" customFormat="1" hidden="1">
      <c r="B154" s="73">
        <f>B13</f>
        <v>44105</v>
      </c>
      <c r="C154" s="74">
        <v>0</v>
      </c>
      <c r="D154" s="125" t="e">
        <f t="shared" si="9"/>
        <v>#DIV/0!</v>
      </c>
      <c r="E154" s="62">
        <v>0</v>
      </c>
      <c r="F154" s="75">
        <f t="shared" si="8"/>
        <v>0</v>
      </c>
      <c r="G154" s="235"/>
      <c r="H154" s="236"/>
    </row>
    <row r="155" spans="2:8" s="53" customFormat="1" hidden="1">
      <c r="B155" s="73">
        <f>B14</f>
        <v>44136</v>
      </c>
      <c r="C155" s="74">
        <v>0</v>
      </c>
      <c r="D155" s="125" t="e">
        <f t="shared" si="9"/>
        <v>#DIV/0!</v>
      </c>
      <c r="E155" s="62">
        <v>0</v>
      </c>
      <c r="F155" s="75">
        <f t="shared" si="8"/>
        <v>0</v>
      </c>
      <c r="G155" s="227" t="s">
        <v>41</v>
      </c>
      <c r="H155" s="228"/>
    </row>
    <row r="156" spans="2:8" s="53" customFormat="1" hidden="1">
      <c r="B156" s="73">
        <f>B15</f>
        <v>44166</v>
      </c>
      <c r="C156" s="74">
        <v>0</v>
      </c>
      <c r="D156" s="125" t="e">
        <f t="shared" si="9"/>
        <v>#DIV/0!</v>
      </c>
      <c r="E156" s="62">
        <v>0</v>
      </c>
      <c r="F156" s="75">
        <f t="shared" si="8"/>
        <v>0</v>
      </c>
      <c r="G156" s="116" t="s">
        <v>38</v>
      </c>
      <c r="H156" s="116">
        <v>1</v>
      </c>
    </row>
    <row r="157" spans="2:8" s="53" customFormat="1" hidden="1">
      <c r="B157" s="133"/>
      <c r="C157" s="117"/>
      <c r="D157" s="125"/>
      <c r="E157" s="127"/>
      <c r="F157" s="134"/>
      <c r="G157" s="116" t="s">
        <v>42</v>
      </c>
      <c r="H157" s="116">
        <v>3.7850000000000001</v>
      </c>
    </row>
    <row r="158" spans="2:8" s="53" customFormat="1" hidden="1">
      <c r="B158" s="133"/>
      <c r="C158" s="117"/>
      <c r="D158" s="125"/>
      <c r="E158" s="127"/>
      <c r="F158" s="134"/>
      <c r="G158" s="229" t="s">
        <v>43</v>
      </c>
      <c r="H158" s="230"/>
    </row>
    <row r="159" spans="2:8" s="53" customFormat="1" ht="15" hidden="1" customHeight="1">
      <c r="B159" s="133"/>
      <c r="C159" s="117"/>
      <c r="D159" s="125"/>
      <c r="E159" s="127"/>
      <c r="F159" s="134"/>
      <c r="G159" s="231" t="s">
        <v>44</v>
      </c>
      <c r="H159" s="232"/>
    </row>
    <row r="160" spans="2:8" s="53" customFormat="1" hidden="1">
      <c r="B160" s="133"/>
      <c r="C160" s="117"/>
      <c r="D160" s="125"/>
      <c r="E160" s="127"/>
      <c r="F160" s="134"/>
      <c r="G160" s="235"/>
      <c r="H160" s="236"/>
    </row>
    <row r="161" spans="1:8" s="53" customFormat="1" hidden="1">
      <c r="B161" s="133"/>
      <c r="C161" s="117"/>
      <c r="D161" s="125"/>
      <c r="E161" s="127"/>
      <c r="F161" s="134"/>
      <c r="G161" s="229" t="s">
        <v>32</v>
      </c>
      <c r="H161" s="230"/>
    </row>
    <row r="162" spans="1:8" s="53" customFormat="1" hidden="1">
      <c r="B162" s="133"/>
      <c r="C162" s="117"/>
      <c r="D162" s="125"/>
      <c r="E162" s="127"/>
      <c r="F162" s="134"/>
      <c r="G162" s="116">
        <f>(40.6593)</f>
        <v>40.659300000000002</v>
      </c>
      <c r="H162" s="103" t="s">
        <v>92</v>
      </c>
    </row>
    <row r="163" spans="1:8" s="53" customFormat="1" hidden="1">
      <c r="B163" s="133"/>
      <c r="C163" s="117"/>
      <c r="D163" s="125"/>
      <c r="E163" s="127"/>
      <c r="F163" s="134"/>
      <c r="G163" s="227" t="s">
        <v>45</v>
      </c>
      <c r="H163" s="228"/>
    </row>
    <row r="164" spans="1:8" s="53" customFormat="1" ht="31.5" hidden="1" customHeight="1">
      <c r="B164" s="133"/>
      <c r="C164" s="117"/>
      <c r="D164" s="125"/>
      <c r="E164" s="127"/>
      <c r="F164" s="134"/>
      <c r="G164" s="231" t="s">
        <v>34</v>
      </c>
      <c r="H164" s="232"/>
    </row>
    <row r="165" spans="1:8" s="53" customFormat="1" hidden="1">
      <c r="B165" s="133"/>
      <c r="C165" s="117"/>
      <c r="D165" s="125"/>
      <c r="E165" s="127"/>
      <c r="F165" s="134"/>
      <c r="G165" s="243" t="s">
        <v>35</v>
      </c>
      <c r="H165" s="243"/>
    </row>
    <row r="166" spans="1:8" s="53" customFormat="1" hidden="1">
      <c r="B166" s="133"/>
      <c r="C166" s="117"/>
      <c r="D166" s="125"/>
      <c r="E166" s="127"/>
      <c r="F166" s="134"/>
      <c r="G166" s="116">
        <v>0.28000000000000003</v>
      </c>
      <c r="H166" s="103" t="s">
        <v>26</v>
      </c>
    </row>
    <row r="167" spans="1:8" s="53" customFormat="1" hidden="1">
      <c r="B167" s="133"/>
      <c r="C167" s="117"/>
      <c r="D167" s="125"/>
      <c r="E167" s="127"/>
      <c r="F167" s="134"/>
      <c r="G167" s="116">
        <v>1</v>
      </c>
      <c r="H167" s="103" t="s">
        <v>28</v>
      </c>
    </row>
    <row r="168" spans="1:8" s="53" customFormat="1" ht="15" hidden="1" customHeight="1">
      <c r="B168" s="133"/>
      <c r="C168" s="117"/>
      <c r="D168" s="125"/>
      <c r="E168" s="127"/>
      <c r="F168" s="134"/>
      <c r="G168" s="242" t="s">
        <v>36</v>
      </c>
      <c r="H168" s="239" t="s">
        <v>37</v>
      </c>
    </row>
    <row r="169" spans="1:8" s="53" customFormat="1" hidden="1">
      <c r="G169" s="242"/>
      <c r="H169" s="239"/>
    </row>
    <row r="170" spans="1:8" s="53" customFormat="1" hidden="1">
      <c r="B170" s="61" t="s">
        <v>9</v>
      </c>
      <c r="C170" s="48">
        <f>+AVERAGE(C145:C168)</f>
        <v>0</v>
      </c>
      <c r="D170" s="48"/>
      <c r="E170" s="48">
        <f>+AVERAGE(E145:E168)</f>
        <v>0</v>
      </c>
      <c r="F170" s="48">
        <f t="shared" ref="F170" si="10">+AVERAGE(F145:F168)</f>
        <v>0</v>
      </c>
      <c r="G170" s="242" t="s">
        <v>93</v>
      </c>
      <c r="H170" s="239" t="s">
        <v>94</v>
      </c>
    </row>
    <row r="171" spans="1:8" s="53" customFormat="1" hidden="1">
      <c r="B171" s="61" t="s">
        <v>23</v>
      </c>
      <c r="C171" s="48">
        <f>+MAX(C145:C168)</f>
        <v>0</v>
      </c>
      <c r="D171" s="48"/>
      <c r="E171" s="48">
        <f t="shared" ref="E171:F171" si="11">+MAX(E145:E168)</f>
        <v>0</v>
      </c>
      <c r="F171" s="48">
        <f t="shared" si="11"/>
        <v>0</v>
      </c>
      <c r="G171" s="242"/>
      <c r="H171" s="239"/>
    </row>
    <row r="172" spans="1:8" s="53" customFormat="1" hidden="1">
      <c r="B172" s="61" t="s">
        <v>24</v>
      </c>
      <c r="C172" s="48">
        <f>+MIN(C145:C168)</f>
        <v>0</v>
      </c>
      <c r="D172" s="48"/>
      <c r="E172" s="48">
        <f t="shared" ref="E172:F172" si="12">+MIN(E145:E168)</f>
        <v>0</v>
      </c>
      <c r="F172" s="48">
        <f t="shared" si="12"/>
        <v>0</v>
      </c>
    </row>
    <row r="173" spans="1:8" hidden="1">
      <c r="B173" s="61" t="s">
        <v>83</v>
      </c>
      <c r="C173" s="48">
        <f>+SUM(C145:C168)</f>
        <v>0</v>
      </c>
      <c r="D173" s="48"/>
      <c r="E173" s="48">
        <f>+SUM(E145:E156)</f>
        <v>0</v>
      </c>
      <c r="F173" s="48">
        <f t="shared" ref="F173" si="13">+SUM(F145:F168)</f>
        <v>0</v>
      </c>
    </row>
    <row r="174" spans="1:8" hidden="1">
      <c r="B174" s="28"/>
      <c r="C174" s="29"/>
      <c r="D174" s="29"/>
      <c r="E174" s="29"/>
      <c r="F174" s="29"/>
    </row>
    <row r="175" spans="1:8">
      <c r="A175" s="29"/>
      <c r="B175" s="29"/>
      <c r="C175" s="29"/>
      <c r="D175" s="29"/>
      <c r="E175" s="29"/>
      <c r="F175" s="29"/>
    </row>
    <row r="176" spans="1:8">
      <c r="D176" s="29"/>
    </row>
    <row r="177" spans="1:6">
      <c r="B177" s="237" t="s">
        <v>95</v>
      </c>
      <c r="C177" s="249"/>
      <c r="D177" s="29"/>
    </row>
    <row r="178" spans="1:6">
      <c r="B178" s="23" t="s">
        <v>5</v>
      </c>
      <c r="C178" s="78" t="s">
        <v>25</v>
      </c>
      <c r="D178" s="29"/>
    </row>
    <row r="179" spans="1:6" ht="15" customHeight="1">
      <c r="A179" s="255">
        <v>2020</v>
      </c>
      <c r="B179" s="145">
        <v>43831</v>
      </c>
      <c r="C179" s="164">
        <v>2493.9</v>
      </c>
      <c r="D179" s="29"/>
      <c r="F179" s="19"/>
    </row>
    <row r="180" spans="1:6">
      <c r="A180" s="255"/>
      <c r="B180" s="145">
        <v>43862</v>
      </c>
      <c r="C180" s="165">
        <v>2345.4650000000001</v>
      </c>
      <c r="D180" s="29"/>
      <c r="F180" s="19"/>
    </row>
    <row r="181" spans="1:6">
      <c r="A181" s="255"/>
      <c r="B181" s="145">
        <v>43891</v>
      </c>
      <c r="C181" s="165">
        <v>2162.384</v>
      </c>
      <c r="D181" s="29"/>
      <c r="F181" s="19"/>
    </row>
    <row r="182" spans="1:6">
      <c r="A182" s="255"/>
      <c r="B182" s="145">
        <v>43922</v>
      </c>
      <c r="C182" s="165">
        <v>2264.7820000000002</v>
      </c>
      <c r="D182" s="29"/>
      <c r="F182" s="19"/>
    </row>
    <row r="183" spans="1:6">
      <c r="A183" s="255"/>
      <c r="B183" s="145">
        <v>43952</v>
      </c>
      <c r="C183" s="165">
        <v>1959.395</v>
      </c>
      <c r="D183" s="29"/>
      <c r="F183" s="19"/>
    </row>
    <row r="184" spans="1:6">
      <c r="A184" s="255"/>
      <c r="B184" s="145">
        <v>43983</v>
      </c>
      <c r="C184" s="165">
        <v>1753.2190000000001</v>
      </c>
      <c r="D184" s="29"/>
      <c r="F184" s="19"/>
    </row>
    <row r="185" spans="1:6">
      <c r="A185" s="255"/>
      <c r="B185" s="145">
        <v>44013</v>
      </c>
      <c r="C185" s="165">
        <v>2203.0239999999999</v>
      </c>
      <c r="D185" s="29"/>
      <c r="F185" s="19"/>
    </row>
    <row r="186" spans="1:6">
      <c r="A186" s="255"/>
      <c r="B186" s="145">
        <v>44044</v>
      </c>
      <c r="C186" s="165">
        <v>1826.14</v>
      </c>
      <c r="D186" s="29"/>
      <c r="F186" s="19"/>
    </row>
    <row r="187" spans="1:6">
      <c r="A187" s="255"/>
      <c r="B187" s="145">
        <v>44075</v>
      </c>
      <c r="C187" s="165">
        <v>1803.249</v>
      </c>
      <c r="D187" s="29"/>
      <c r="F187" s="19"/>
    </row>
    <row r="188" spans="1:6">
      <c r="A188" s="255"/>
      <c r="B188" s="145">
        <v>44105</v>
      </c>
      <c r="C188" s="165">
        <v>2295.33</v>
      </c>
      <c r="D188" s="29"/>
      <c r="F188" s="19"/>
    </row>
    <row r="189" spans="1:6">
      <c r="A189" s="255"/>
      <c r="B189" s="145">
        <v>44136</v>
      </c>
      <c r="C189" s="165">
        <v>2103.0259999999998</v>
      </c>
      <c r="D189" s="29"/>
      <c r="F189" s="19"/>
    </row>
    <row r="190" spans="1:6">
      <c r="A190" s="255"/>
      <c r="B190" s="145">
        <v>44166</v>
      </c>
      <c r="C190" s="165">
        <v>2089.2310000000002</v>
      </c>
      <c r="D190" s="29"/>
      <c r="F190" s="19"/>
    </row>
    <row r="191" spans="1:6">
      <c r="A191" s="255">
        <v>2021</v>
      </c>
      <c r="B191" s="145">
        <v>44197</v>
      </c>
      <c r="C191" s="164">
        <v>1700.2</v>
      </c>
      <c r="D191" s="29"/>
      <c r="F191" s="19"/>
    </row>
    <row r="192" spans="1:6">
      <c r="A192" s="255"/>
      <c r="B192" s="145">
        <v>44228</v>
      </c>
      <c r="C192" s="165">
        <v>2325.1039999999998</v>
      </c>
      <c r="D192" s="29"/>
      <c r="F192" s="19"/>
    </row>
    <row r="193" spans="1:6">
      <c r="A193" s="255"/>
      <c r="B193" s="145">
        <v>44256</v>
      </c>
      <c r="C193" s="165">
        <v>2646.5320000000002</v>
      </c>
      <c r="D193" s="29"/>
      <c r="F193" s="19"/>
    </row>
    <row r="194" spans="1:6">
      <c r="A194" s="255"/>
      <c r="B194" s="145">
        <v>44287</v>
      </c>
      <c r="C194" s="165">
        <v>2311.71</v>
      </c>
      <c r="D194" s="29"/>
      <c r="F194" s="19"/>
    </row>
    <row r="195" spans="1:6">
      <c r="A195" s="255"/>
      <c r="B195" s="145">
        <v>44317</v>
      </c>
      <c r="C195" s="165">
        <v>1615</v>
      </c>
      <c r="D195" s="29"/>
      <c r="F195" s="19"/>
    </row>
    <row r="196" spans="1:6">
      <c r="A196" s="255"/>
      <c r="B196" s="145">
        <v>44348</v>
      </c>
      <c r="C196" s="165">
        <v>2402.9960000000001</v>
      </c>
      <c r="D196" s="29"/>
      <c r="F196" s="19"/>
    </row>
    <row r="197" spans="1:6">
      <c r="A197" s="255"/>
      <c r="B197" s="145">
        <v>44378</v>
      </c>
      <c r="C197" s="165">
        <v>2421.4499999999998</v>
      </c>
      <c r="D197" s="29"/>
      <c r="F197" s="19"/>
    </row>
    <row r="198" spans="1:6">
      <c r="A198" s="255"/>
      <c r="B198" s="145">
        <v>44409</v>
      </c>
      <c r="C198" s="165">
        <v>2443.7649999999999</v>
      </c>
      <c r="D198" s="29"/>
      <c r="F198" s="19"/>
    </row>
    <row r="199" spans="1:6">
      <c r="A199" s="255"/>
      <c r="B199" s="145">
        <v>44440</v>
      </c>
      <c r="C199" s="165">
        <v>2442.7060000000001</v>
      </c>
      <c r="D199" s="29"/>
      <c r="F199" s="19"/>
    </row>
    <row r="200" spans="1:6">
      <c r="A200" s="255"/>
      <c r="B200" s="145">
        <v>44470</v>
      </c>
      <c r="C200" s="165">
        <v>2036.89</v>
      </c>
      <c r="D200" s="29"/>
      <c r="F200" s="19"/>
    </row>
    <row r="201" spans="1:6">
      <c r="A201" s="255"/>
      <c r="B201" s="145">
        <v>44501</v>
      </c>
      <c r="C201" s="165">
        <v>2372.221</v>
      </c>
      <c r="D201" s="29"/>
      <c r="F201" s="19"/>
    </row>
    <row r="202" spans="1:6">
      <c r="A202" s="255"/>
      <c r="B202" s="145">
        <v>44531</v>
      </c>
      <c r="C202" s="165">
        <v>2354.319</v>
      </c>
      <c r="D202" s="29"/>
      <c r="F202" s="19"/>
    </row>
    <row r="203" spans="1:6">
      <c r="B203" s="145">
        <v>44562</v>
      </c>
      <c r="C203" s="135">
        <v>2222.3090000000002</v>
      </c>
      <c r="D203" s="29"/>
      <c r="F203" s="19"/>
    </row>
    <row r="204" spans="1:6">
      <c r="B204" s="145">
        <v>44593</v>
      </c>
      <c r="C204" s="135">
        <v>2190.4459999999999</v>
      </c>
      <c r="D204" s="29"/>
      <c r="F204" s="19"/>
    </row>
    <row r="205" spans="1:6">
      <c r="B205" s="145">
        <v>44621</v>
      </c>
      <c r="C205" s="135">
        <v>2549.297</v>
      </c>
      <c r="D205" s="29"/>
      <c r="F205" s="19"/>
    </row>
    <row r="206" spans="1:6">
      <c r="B206" s="145">
        <v>44652</v>
      </c>
      <c r="C206" s="135">
        <v>2179.2890000000002</v>
      </c>
      <c r="D206" s="29"/>
      <c r="F206" s="19"/>
    </row>
    <row r="207" spans="1:6">
      <c r="B207" s="145">
        <v>44682</v>
      </c>
      <c r="C207" s="135">
        <v>2433.6210000000001</v>
      </c>
      <c r="D207" s="29"/>
      <c r="F207" s="19"/>
    </row>
    <row r="208" spans="1:6">
      <c r="B208" s="145">
        <v>44713</v>
      </c>
      <c r="C208" s="135">
        <v>2444.0709999999999</v>
      </c>
      <c r="D208" s="29"/>
      <c r="F208" s="19"/>
    </row>
    <row r="209" spans="1:6">
      <c r="B209" s="145">
        <v>44743</v>
      </c>
      <c r="C209" s="135">
        <v>2344.4780000000001</v>
      </c>
      <c r="D209" s="29"/>
      <c r="F209" s="19"/>
    </row>
    <row r="210" spans="1:6">
      <c r="B210" s="145">
        <v>44774</v>
      </c>
      <c r="C210" s="135">
        <v>2363.25</v>
      </c>
      <c r="D210" s="29"/>
      <c r="F210" s="19"/>
    </row>
    <row r="211" spans="1:6">
      <c r="B211" s="145">
        <v>44805</v>
      </c>
      <c r="C211" s="135">
        <v>2423.33</v>
      </c>
      <c r="D211" s="29"/>
      <c r="F211" s="19"/>
    </row>
    <row r="212" spans="1:6">
      <c r="B212" s="145">
        <v>44835</v>
      </c>
      <c r="C212" s="135">
        <v>2038.1990000000001</v>
      </c>
      <c r="D212" s="29"/>
      <c r="F212" s="19"/>
    </row>
    <row r="213" spans="1:6">
      <c r="B213" s="145">
        <v>44866</v>
      </c>
      <c r="C213" s="135">
        <v>2434.442</v>
      </c>
      <c r="D213" s="29"/>
      <c r="F213" s="19"/>
    </row>
    <row r="214" spans="1:6">
      <c r="B214" s="145">
        <v>44896</v>
      </c>
      <c r="C214" s="135">
        <v>2260.027</v>
      </c>
      <c r="D214" s="54"/>
    </row>
    <row r="215" spans="1:6">
      <c r="B215" s="145">
        <v>44927</v>
      </c>
      <c r="C215" s="135">
        <v>2334</v>
      </c>
      <c r="D215" s="54"/>
    </row>
    <row r="216" spans="1:6">
      <c r="B216" s="145">
        <v>44958</v>
      </c>
      <c r="C216" s="135">
        <v>2313</v>
      </c>
      <c r="D216" s="54"/>
    </row>
    <row r="217" spans="1:6">
      <c r="B217" s="145">
        <v>44986</v>
      </c>
      <c r="C217" s="135">
        <v>2540</v>
      </c>
      <c r="D217" s="54"/>
    </row>
    <row r="218" spans="1:6">
      <c r="B218" s="145">
        <v>45017</v>
      </c>
      <c r="C218" s="135">
        <v>2473</v>
      </c>
      <c r="D218" s="54"/>
    </row>
    <row r="219" spans="1:6">
      <c r="B219" s="145">
        <v>45047</v>
      </c>
      <c r="C219" s="135">
        <v>2587.4</v>
      </c>
      <c r="D219" s="54"/>
    </row>
    <row r="220" spans="1:6">
      <c r="B220" s="145">
        <v>45078</v>
      </c>
      <c r="C220" s="135">
        <v>2347</v>
      </c>
      <c r="D220" s="54"/>
    </row>
    <row r="221" spans="1:6">
      <c r="B221" s="145">
        <v>45108</v>
      </c>
      <c r="C221" s="135">
        <v>2230</v>
      </c>
      <c r="D221" s="54"/>
    </row>
    <row r="222" spans="1:6">
      <c r="A222" s="2"/>
      <c r="B222" s="2"/>
      <c r="C222" s="2"/>
      <c r="D222" s="54"/>
    </row>
    <row r="223" spans="1:6">
      <c r="B223" s="61" t="s">
        <v>9</v>
      </c>
      <c r="C223" s="48">
        <f>+AVERAGE(C179:C221)</f>
        <v>2257.6557441860459</v>
      </c>
      <c r="D223" s="54"/>
    </row>
    <row r="224" spans="1:6">
      <c r="B224" s="61" t="s">
        <v>23</v>
      </c>
      <c r="C224" s="48">
        <f>+MAX(C179:C221)</f>
        <v>2646.5320000000002</v>
      </c>
      <c r="D224" s="54"/>
    </row>
    <row r="225" spans="2:4">
      <c r="B225" s="61" t="s">
        <v>24</v>
      </c>
      <c r="C225" s="48">
        <f>+MIN(C179:C221)</f>
        <v>1615</v>
      </c>
      <c r="D225" s="54"/>
    </row>
    <row r="226" spans="2:4">
      <c r="B226" s="61" t="s">
        <v>83</v>
      </c>
      <c r="C226" s="79">
        <f>SUM(C179:C221)</f>
        <v>97079.196999999971</v>
      </c>
    </row>
  </sheetData>
  <mergeCells count="77">
    <mergeCell ref="A179:A190"/>
    <mergeCell ref="A191:A202"/>
    <mergeCell ref="H168:H169"/>
    <mergeCell ref="H170:H171"/>
    <mergeCell ref="G168:G169"/>
    <mergeCell ref="G170:G171"/>
    <mergeCell ref="G164:H164"/>
    <mergeCell ref="G165:H165"/>
    <mergeCell ref="G146:H146"/>
    <mergeCell ref="G147:H147"/>
    <mergeCell ref="G150:H150"/>
    <mergeCell ref="G161:H161"/>
    <mergeCell ref="G163:H163"/>
    <mergeCell ref="G152:H152"/>
    <mergeCell ref="G153:H154"/>
    <mergeCell ref="G155:H155"/>
    <mergeCell ref="G158:H158"/>
    <mergeCell ref="G159:H160"/>
    <mergeCell ref="G112:H112"/>
    <mergeCell ref="B177:C177"/>
    <mergeCell ref="F3:G3"/>
    <mergeCell ref="B54:H54"/>
    <mergeCell ref="F9:G9"/>
    <mergeCell ref="F10:G10"/>
    <mergeCell ref="F11:G11"/>
    <mergeCell ref="F12:G12"/>
    <mergeCell ref="F13:G13"/>
    <mergeCell ref="B143:H143"/>
    <mergeCell ref="F14:G14"/>
    <mergeCell ref="F15:G15"/>
    <mergeCell ref="F16:G16"/>
    <mergeCell ref="F17:G17"/>
    <mergeCell ref="G144:H144"/>
    <mergeCell ref="G145:H145"/>
    <mergeCell ref="B2:G2"/>
    <mergeCell ref="F5:G5"/>
    <mergeCell ref="F6:G6"/>
    <mergeCell ref="F7:G7"/>
    <mergeCell ref="F8:G8"/>
    <mergeCell ref="F18:G18"/>
    <mergeCell ref="F19:G19"/>
    <mergeCell ref="F20:G20"/>
    <mergeCell ref="F21:G21"/>
    <mergeCell ref="F36:G36"/>
    <mergeCell ref="F37:G37"/>
    <mergeCell ref="G57:H57"/>
    <mergeCell ref="F38:G38"/>
    <mergeCell ref="F39:G39"/>
    <mergeCell ref="G56:H56"/>
    <mergeCell ref="F40:G40"/>
    <mergeCell ref="F41:G41"/>
    <mergeCell ref="F42:G42"/>
    <mergeCell ref="F43:G43"/>
    <mergeCell ref="F44:G44"/>
    <mergeCell ref="F45:G45"/>
    <mergeCell ref="G110:H110"/>
    <mergeCell ref="B109:H109"/>
    <mergeCell ref="G136:H139"/>
    <mergeCell ref="G135:H135"/>
    <mergeCell ref="G125:H126"/>
    <mergeCell ref="G127:H127"/>
    <mergeCell ref="G129:H129"/>
    <mergeCell ref="G130:H130"/>
    <mergeCell ref="G131:H131"/>
    <mergeCell ref="G116:H116"/>
    <mergeCell ref="G118:H118"/>
    <mergeCell ref="G119:H120"/>
    <mergeCell ref="G121:H121"/>
    <mergeCell ref="G124:H124"/>
    <mergeCell ref="G111:H111"/>
    <mergeCell ref="G113:H113"/>
    <mergeCell ref="G64:H64"/>
    <mergeCell ref="G61:H61"/>
    <mergeCell ref="G59:H59"/>
    <mergeCell ref="G68:H81"/>
    <mergeCell ref="G67:H67"/>
    <mergeCell ref="G62:H63"/>
  </mergeCells>
  <hyperlinks>
    <hyperlink ref="G62" r:id="rId1"/>
    <hyperlink ref="G119" r:id="rId2"/>
    <hyperlink ref="H170" r:id="rId3"/>
    <hyperlink ref="G130" r:id="rId4"/>
    <hyperlink ref="G125" r:id="rId5" location="q=galones+a+litros&amp;*"/>
    <hyperlink ref="G136" r:id="rId6"/>
    <hyperlink ref="G159" r:id="rId7" location="q=galones+a+litros&amp;*"/>
    <hyperlink ref="G153" r:id="rId8"/>
  </hyperlinks>
  <pageMargins left="0.7" right="0.7" top="0.75" bottom="0.75" header="0.3" footer="0.3"/>
  <pageSetup orientation="portrait" r:id="rId9"/>
  <ignoredErrors>
    <ignoredError sqref="C171:F172 C170:E170 F170 C136:F138 C139:D139 F139 C173:D173 F173" unlockedFormula="1"/>
  </ignoredErrors>
  <drawing r:id="rId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="70" zoomScaleNormal="70" workbookViewId="0">
      <selection activeCell="B4" sqref="B4:B21"/>
    </sheetView>
  </sheetViews>
  <sheetFormatPr baseColWidth="10" defaultColWidth="11.42578125" defaultRowHeight="15"/>
  <cols>
    <col min="1" max="1" width="35.85546875" style="53" customWidth="1"/>
    <col min="2" max="2" width="28.85546875" style="53" customWidth="1"/>
    <col min="3" max="3" width="25.42578125" style="53" customWidth="1"/>
    <col min="4" max="4" width="15.28515625" style="53" customWidth="1"/>
    <col min="5" max="5" width="15.85546875" style="53" customWidth="1"/>
    <col min="6" max="6" width="15.85546875" style="53" bestFit="1" customWidth="1"/>
    <col min="7" max="7" width="11.42578125" style="53" bestFit="1" customWidth="1"/>
    <col min="8" max="8" width="14.85546875" style="53" customWidth="1"/>
    <col min="9" max="9" width="23.28515625" style="53" bestFit="1" customWidth="1"/>
    <col min="10" max="10" width="21" style="53" customWidth="1"/>
    <col min="11" max="11" width="16.85546875" style="53" customWidth="1"/>
    <col min="12" max="16384" width="11.42578125" style="53"/>
  </cols>
  <sheetData>
    <row r="1" spans="1:10" ht="31.5" customHeight="1"/>
    <row r="2" spans="1:10" ht="18.75">
      <c r="A2" s="248" t="s">
        <v>96</v>
      </c>
      <c r="B2" s="248"/>
      <c r="C2" s="248"/>
      <c r="D2" s="248"/>
      <c r="F2" s="80"/>
      <c r="G2" s="80"/>
      <c r="H2" s="80"/>
      <c r="I2" s="81"/>
      <c r="J2" s="81"/>
    </row>
    <row r="3" spans="1:10">
      <c r="A3" s="22" t="s">
        <v>5</v>
      </c>
      <c r="B3" s="22" t="str">
        <f>+'CONSUMOS Y PRODUCCIÓN'!B2</f>
        <v>ENERGÍA ELÉCTRICA</v>
      </c>
      <c r="C3" s="22" t="s">
        <v>138</v>
      </c>
      <c r="D3" s="22" t="s">
        <v>46</v>
      </c>
    </row>
    <row r="4" spans="1:10">
      <c r="A4" s="82">
        <f>+'CONSUMOS Y PRODUCCIÓN'!B28</f>
        <v>44562</v>
      </c>
      <c r="B4" s="77">
        <f>+'CONSUMOS Y PRODUCCIÓN'!C28</f>
        <v>198811</v>
      </c>
      <c r="C4" s="77">
        <f>+'CONSUMOS Y PRODUCCIÓN'!F81</f>
        <v>507325.16800000001</v>
      </c>
      <c r="D4" s="77">
        <f t="shared" ref="D4:D21" si="0">+SUM(B4:C4)</f>
        <v>706136.16800000006</v>
      </c>
      <c r="G4" s="83"/>
      <c r="H4" s="84"/>
    </row>
    <row r="5" spans="1:10">
      <c r="A5" s="82">
        <f>+'CONSUMOS Y PRODUCCIÓN'!B29</f>
        <v>44593</v>
      </c>
      <c r="B5" s="77">
        <f>+'CONSUMOS Y PRODUCCIÓN'!C29</f>
        <v>201242</v>
      </c>
      <c r="C5" s="77">
        <f>+'CONSUMOS Y PRODUCCIÓN'!F82</f>
        <v>531781.06799999997</v>
      </c>
      <c r="D5" s="77">
        <f t="shared" si="0"/>
        <v>733023.06799999997</v>
      </c>
      <c r="G5" s="83"/>
      <c r="H5" s="84"/>
    </row>
    <row r="6" spans="1:10">
      <c r="A6" s="82">
        <f>+'CONSUMOS Y PRODUCCIÓN'!B30</f>
        <v>44621</v>
      </c>
      <c r="B6" s="77">
        <f>+'CONSUMOS Y PRODUCCIÓN'!C30</f>
        <v>231042</v>
      </c>
      <c r="C6" s="77">
        <f>+'CONSUMOS Y PRODUCCIÓN'!F83</f>
        <v>519483.24400000001</v>
      </c>
      <c r="D6" s="77">
        <f t="shared" si="0"/>
        <v>750525.24399999995</v>
      </c>
      <c r="G6" s="83"/>
      <c r="H6" s="84"/>
    </row>
    <row r="7" spans="1:10" ht="18">
      <c r="A7" s="82">
        <f>+'CONSUMOS Y PRODUCCIÓN'!B31</f>
        <v>44652</v>
      </c>
      <c r="B7" s="77">
        <f>+'CONSUMOS Y PRODUCCIÓN'!C31</f>
        <v>199112</v>
      </c>
      <c r="C7" s="77">
        <f>+'CONSUMOS Y PRODUCCIÓN'!F84</f>
        <v>452943.23200000002</v>
      </c>
      <c r="D7" s="77">
        <f t="shared" si="0"/>
        <v>652055.23200000008</v>
      </c>
      <c r="G7" s="83"/>
      <c r="H7" s="84"/>
      <c r="I7" s="85"/>
    </row>
    <row r="8" spans="1:10">
      <c r="A8" s="82">
        <f>+'CONSUMOS Y PRODUCCIÓN'!B32</f>
        <v>44682</v>
      </c>
      <c r="B8" s="77">
        <f>+'CONSUMOS Y PRODUCCIÓN'!C32</f>
        <v>226871</v>
      </c>
      <c r="C8" s="77">
        <f>+'CONSUMOS Y PRODUCCIÓN'!F85</f>
        <v>764651.14599999995</v>
      </c>
      <c r="D8" s="77">
        <f t="shared" si="0"/>
        <v>991522.14599999995</v>
      </c>
      <c r="G8" s="83"/>
      <c r="H8" s="84"/>
    </row>
    <row r="9" spans="1:10">
      <c r="A9" s="82">
        <f>+'CONSUMOS Y PRODUCCIÓN'!B33</f>
        <v>44713</v>
      </c>
      <c r="B9" s="77">
        <f>+'CONSUMOS Y PRODUCCIÓN'!C33</f>
        <v>209275</v>
      </c>
      <c r="C9" s="77">
        <f>+'CONSUMOS Y PRODUCCIÓN'!F86</f>
        <v>552234.18599999999</v>
      </c>
      <c r="D9" s="77">
        <f t="shared" si="0"/>
        <v>761509.18599999999</v>
      </c>
      <c r="G9" s="83"/>
      <c r="H9" s="84"/>
    </row>
    <row r="10" spans="1:10">
      <c r="A10" s="82">
        <f>+'CONSUMOS Y PRODUCCIÓN'!B34</f>
        <v>44743</v>
      </c>
      <c r="B10" s="77">
        <f>+'CONSUMOS Y PRODUCCIÓN'!C34</f>
        <v>213362</v>
      </c>
      <c r="C10" s="77">
        <f>+'CONSUMOS Y PRODUCCIÓN'!F87</f>
        <v>545695.97600000002</v>
      </c>
      <c r="D10" s="77">
        <f t="shared" si="0"/>
        <v>759057.97600000002</v>
      </c>
      <c r="G10" s="83"/>
      <c r="H10" s="84"/>
    </row>
    <row r="11" spans="1:10">
      <c r="A11" s="82">
        <f>+'CONSUMOS Y PRODUCCIÓN'!B35</f>
        <v>44774</v>
      </c>
      <c r="B11" s="77">
        <f>+'CONSUMOS Y PRODUCCIÓN'!C35</f>
        <v>235733</v>
      </c>
      <c r="C11" s="77">
        <f>+'CONSUMOS Y PRODUCCIÓN'!F88</f>
        <v>615390.30000000005</v>
      </c>
      <c r="D11" s="77">
        <f t="shared" si="0"/>
        <v>851123.3</v>
      </c>
      <c r="G11" s="83"/>
      <c r="H11" s="84"/>
    </row>
    <row r="12" spans="1:10">
      <c r="A12" s="82">
        <f>+'CONSUMOS Y PRODUCCIÓN'!B36</f>
        <v>44805</v>
      </c>
      <c r="B12" s="77">
        <f>+'CONSUMOS Y PRODUCCIÓN'!C36</f>
        <v>237307</v>
      </c>
      <c r="C12" s="77">
        <f>+'CONSUMOS Y PRODUCCIÓN'!F89</f>
        <v>494428.424</v>
      </c>
      <c r="D12" s="77">
        <f t="shared" si="0"/>
        <v>731735.424</v>
      </c>
      <c r="G12" s="83"/>
      <c r="H12" s="84"/>
    </row>
    <row r="13" spans="1:10">
      <c r="A13" s="82">
        <f>+'CONSUMOS Y PRODUCCIÓN'!B37</f>
        <v>44835</v>
      </c>
      <c r="B13" s="77">
        <f>+'CONSUMOS Y PRODUCCIÓN'!C37</f>
        <v>207821</v>
      </c>
      <c r="C13" s="77">
        <f>+'CONSUMOS Y PRODUCCIÓN'!F90</f>
        <v>400677.48000000004</v>
      </c>
      <c r="D13" s="77">
        <f t="shared" si="0"/>
        <v>608498.48</v>
      </c>
      <c r="G13" s="83"/>
      <c r="H13" s="84"/>
    </row>
    <row r="14" spans="1:10">
      <c r="A14" s="82">
        <f>+'CONSUMOS Y PRODUCCIÓN'!B38</f>
        <v>44866</v>
      </c>
      <c r="B14" s="77">
        <f>+'CONSUMOS Y PRODUCCIÓN'!C38</f>
        <v>238791</v>
      </c>
      <c r="C14" s="77">
        <f>+'CONSUMOS Y PRODUCCIÓN'!F91</f>
        <v>528926.21600000001</v>
      </c>
      <c r="D14" s="77">
        <f t="shared" si="0"/>
        <v>767717.21600000001</v>
      </c>
      <c r="G14" s="83"/>
      <c r="H14" s="84"/>
    </row>
    <row r="15" spans="1:10">
      <c r="A15" s="82">
        <f>+'CONSUMOS Y PRODUCCIÓN'!B39</f>
        <v>44896</v>
      </c>
      <c r="B15" s="77">
        <f>+'CONSUMOS Y PRODUCCIÓN'!C39</f>
        <v>239610</v>
      </c>
      <c r="C15" s="77">
        <f>+'CONSUMOS Y PRODUCCIÓN'!F92</f>
        <v>691373.28399999999</v>
      </c>
      <c r="D15" s="77">
        <f t="shared" si="0"/>
        <v>930983.28399999999</v>
      </c>
      <c r="G15" s="83"/>
      <c r="H15" s="84"/>
    </row>
    <row r="16" spans="1:10">
      <c r="A16" s="82">
        <f>+'CONSUMOS Y PRODUCCIÓN'!B40</f>
        <v>44927</v>
      </c>
      <c r="B16" s="77">
        <f>+'CONSUMOS Y PRODUCCIÓN'!C40</f>
        <v>243186</v>
      </c>
      <c r="C16" s="77">
        <f>+'CONSUMOS Y PRODUCCIÓN'!F93</f>
        <v>752303.41200000001</v>
      </c>
      <c r="D16" s="77">
        <f t="shared" si="0"/>
        <v>995489.41200000001</v>
      </c>
      <c r="G16" s="83"/>
      <c r="H16" s="84"/>
    </row>
    <row r="17" spans="1:9">
      <c r="A17" s="82">
        <f>+'CONSUMOS Y PRODUCCIÓN'!B41</f>
        <v>44958</v>
      </c>
      <c r="B17" s="77">
        <f>+'CONSUMOS Y PRODUCCIÓN'!C41</f>
        <v>219266</v>
      </c>
      <c r="C17" s="77">
        <f>+'CONSUMOS Y PRODUCCIÓN'!F94</f>
        <v>612066.29399999999</v>
      </c>
      <c r="D17" s="77">
        <f t="shared" si="0"/>
        <v>831332.29399999999</v>
      </c>
      <c r="G17" s="83"/>
      <c r="H17" s="84"/>
    </row>
    <row r="18" spans="1:9">
      <c r="A18" s="82">
        <f>+'CONSUMOS Y PRODUCCIÓN'!B42</f>
        <v>44986</v>
      </c>
      <c r="B18" s="77">
        <f>+'CONSUMOS Y PRODUCCIÓN'!C42</f>
        <v>235888</v>
      </c>
      <c r="C18" s="77">
        <f>+'CONSUMOS Y PRODUCCIÓN'!F95</f>
        <v>757084.79</v>
      </c>
      <c r="D18" s="77">
        <f t="shared" si="0"/>
        <v>992972.79</v>
      </c>
      <c r="G18" s="83"/>
      <c r="H18" s="84"/>
    </row>
    <row r="19" spans="1:9">
      <c r="A19" s="82">
        <f>+'CONSUMOS Y PRODUCCIÓN'!B43</f>
        <v>45017</v>
      </c>
      <c r="B19" s="77">
        <f>+'CONSUMOS Y PRODUCCIÓN'!C43</f>
        <v>245674</v>
      </c>
      <c r="C19" s="77">
        <f>+'CONSUMOS Y PRODUCCIÓN'!F96</f>
        <v>684655.39800000004</v>
      </c>
      <c r="D19" s="77">
        <f t="shared" si="0"/>
        <v>930329.39800000004</v>
      </c>
      <c r="G19" s="83"/>
      <c r="H19" s="84"/>
    </row>
    <row r="20" spans="1:9">
      <c r="A20" s="82">
        <f>+'CONSUMOS Y PRODUCCIÓN'!B44</f>
        <v>45047</v>
      </c>
      <c r="B20" s="77">
        <f>+'CONSUMOS Y PRODUCCIÓN'!C44</f>
        <v>246482</v>
      </c>
      <c r="C20" s="77">
        <f>+'CONSUMOS Y PRODUCCIÓN'!F97</f>
        <v>690335.15599999996</v>
      </c>
      <c r="D20" s="77">
        <f t="shared" si="0"/>
        <v>936817.15599999996</v>
      </c>
      <c r="G20" s="83"/>
      <c r="H20" s="84"/>
    </row>
    <row r="21" spans="1:9">
      <c r="A21" s="82">
        <f>+'CONSUMOS Y PRODUCCIÓN'!B45</f>
        <v>45078</v>
      </c>
      <c r="B21" s="77">
        <f>+'CONSUMOS Y PRODUCCIÓN'!C45</f>
        <v>263844</v>
      </c>
      <c r="C21" s="77">
        <f>+'CONSUMOS Y PRODUCCIÓN'!F98</f>
        <v>636312.57200000004</v>
      </c>
      <c r="D21" s="77">
        <f t="shared" si="0"/>
        <v>900156.57200000004</v>
      </c>
      <c r="G21" s="83"/>
      <c r="H21" s="84"/>
    </row>
    <row r="22" spans="1:9">
      <c r="A22" s="82"/>
      <c r="B22" s="77"/>
      <c r="C22" s="77"/>
      <c r="D22" s="77"/>
      <c r="G22" s="83"/>
      <c r="H22" s="84"/>
    </row>
    <row r="23" spans="1:9">
      <c r="A23" s="82"/>
      <c r="B23" s="77"/>
      <c r="C23" s="77"/>
      <c r="D23" s="77"/>
      <c r="G23" s="83"/>
      <c r="H23" s="84"/>
    </row>
    <row r="24" spans="1:9">
      <c r="A24" s="47" t="s">
        <v>83</v>
      </c>
      <c r="B24" s="77">
        <f>+SUM(B4:B21)</f>
        <v>4093317</v>
      </c>
      <c r="C24" s="77">
        <f>+SUM(C4:C21)</f>
        <v>10737667.345999999</v>
      </c>
      <c r="D24" s="77">
        <f>+SUM(D4:D15)</f>
        <v>9243886.7239999995</v>
      </c>
    </row>
    <row r="25" spans="1:9">
      <c r="A25" s="51" t="s">
        <v>9</v>
      </c>
      <c r="B25" s="104">
        <f>+AVERAGE(B4:B23)</f>
        <v>227406.5</v>
      </c>
      <c r="C25" s="104">
        <f>+AVERAGE(C4:C23)</f>
        <v>596537.07477777777</v>
      </c>
      <c r="D25" s="104">
        <f>+AVERAGE(D4:D23)</f>
        <v>823943.57477777777</v>
      </c>
      <c r="G25" s="83"/>
      <c r="H25" s="84"/>
      <c r="I25" s="84"/>
    </row>
    <row r="26" spans="1:9">
      <c r="A26" s="51" t="s">
        <v>23</v>
      </c>
      <c r="B26" s="104">
        <f>+MAX(B4:B23)</f>
        <v>263844</v>
      </c>
      <c r="C26" s="104">
        <f>+MAX(C4:C23)</f>
        <v>764651.14599999995</v>
      </c>
      <c r="D26" s="104">
        <f>+MAX(D4:D23)</f>
        <v>995489.41200000001</v>
      </c>
      <c r="G26" s="83"/>
      <c r="H26" s="84"/>
      <c r="I26" s="84"/>
    </row>
    <row r="27" spans="1:9">
      <c r="A27" s="51" t="s">
        <v>24</v>
      </c>
      <c r="B27" s="104">
        <f>+MIN(B4:B22)</f>
        <v>198811</v>
      </c>
      <c r="C27" s="104">
        <f>+MIN(C5:C23)</f>
        <v>400677.48000000004</v>
      </c>
      <c r="D27" s="104">
        <f>+MIN(D5:D23)</f>
        <v>608498.48</v>
      </c>
      <c r="G27" s="83"/>
      <c r="H27" s="84"/>
      <c r="I27" s="84"/>
    </row>
    <row r="28" spans="1:9">
      <c r="A28" s="56"/>
      <c r="B28" s="87"/>
      <c r="C28" s="87"/>
      <c r="D28" s="87"/>
      <c r="G28" s="83"/>
      <c r="H28" s="84"/>
      <c r="I28" s="84"/>
    </row>
    <row r="29" spans="1:9">
      <c r="G29" s="83"/>
      <c r="H29" s="84"/>
      <c r="I29" s="84"/>
    </row>
    <row r="30" spans="1:9">
      <c r="A30" s="252" t="s">
        <v>48</v>
      </c>
      <c r="B30" s="254"/>
      <c r="C30" s="22"/>
      <c r="D30" s="138"/>
      <c r="G30" s="83"/>
      <c r="H30" s="84"/>
      <c r="I30" s="84"/>
    </row>
    <row r="31" spans="1:9">
      <c r="A31" s="22" t="s">
        <v>49</v>
      </c>
      <c r="B31" s="22" t="s">
        <v>26</v>
      </c>
      <c r="C31" s="22" t="s">
        <v>50</v>
      </c>
      <c r="D31" s="256"/>
      <c r="G31" s="83"/>
      <c r="H31" s="84"/>
      <c r="I31" s="84"/>
    </row>
    <row r="32" spans="1:9">
      <c r="A32" s="103" t="str">
        <f>+B3</f>
        <v>ENERGÍA ELÉCTRICA</v>
      </c>
      <c r="B32" s="77">
        <f>+B24</f>
        <v>4093317</v>
      </c>
      <c r="C32" s="88">
        <f>+B32/$B$36</f>
        <v>0.27599766168615714</v>
      </c>
      <c r="D32" s="256"/>
      <c r="G32" s="83"/>
      <c r="H32" s="84"/>
      <c r="I32" s="84"/>
    </row>
    <row r="33" spans="1:9">
      <c r="A33" s="103" t="str">
        <f>+C3</f>
        <v xml:space="preserve">GAS NATURAL </v>
      </c>
      <c r="B33" s="77">
        <f>+C24</f>
        <v>10737667.345999999</v>
      </c>
      <c r="C33" s="88">
        <f>+B33/$B$36</f>
        <v>0.72400233831384286</v>
      </c>
      <c r="D33" s="256"/>
      <c r="G33" s="83"/>
      <c r="H33" s="84"/>
      <c r="I33" s="84"/>
    </row>
    <row r="34" spans="1:9" hidden="1">
      <c r="A34" s="103" t="e">
        <f>+#REF!</f>
        <v>#REF!</v>
      </c>
      <c r="B34" s="77" t="e">
        <f>+#REF!</f>
        <v>#REF!</v>
      </c>
      <c r="C34" s="88" t="e">
        <f>+B34/$B$36</f>
        <v>#REF!</v>
      </c>
      <c r="D34" s="256"/>
      <c r="G34" s="83"/>
      <c r="H34" s="84"/>
      <c r="I34" s="84"/>
    </row>
    <row r="35" spans="1:9" hidden="1">
      <c r="A35" s="103" t="e">
        <f>+#REF!</f>
        <v>#REF!</v>
      </c>
      <c r="B35" s="77" t="e">
        <f>+#REF!</f>
        <v>#REF!</v>
      </c>
      <c r="C35" s="88" t="e">
        <f>+B35/$B$36</f>
        <v>#REF!</v>
      </c>
      <c r="D35" s="256"/>
      <c r="G35" s="83"/>
      <c r="H35" s="84"/>
      <c r="I35" s="84"/>
    </row>
    <row r="36" spans="1:9">
      <c r="A36" s="47" t="s">
        <v>30</v>
      </c>
      <c r="B36" s="77">
        <f>+SUM(B32:B33)</f>
        <v>14830984.345999999</v>
      </c>
      <c r="C36" s="86"/>
      <c r="D36" s="256"/>
      <c r="G36" s="83"/>
      <c r="H36" s="84"/>
      <c r="I36" s="84"/>
    </row>
    <row r="37" spans="1:9">
      <c r="G37" s="83"/>
    </row>
    <row r="38" spans="1:9">
      <c r="G38" s="83"/>
    </row>
    <row r="39" spans="1:9">
      <c r="A39" s="250" t="s">
        <v>51</v>
      </c>
      <c r="B39" s="250"/>
      <c r="C39" s="250"/>
      <c r="G39" s="83"/>
    </row>
    <row r="40" spans="1:9">
      <c r="A40" s="22" t="s">
        <v>49</v>
      </c>
      <c r="B40" s="22" t="s">
        <v>52</v>
      </c>
      <c r="C40" s="22" t="s">
        <v>50</v>
      </c>
      <c r="G40" s="83"/>
    </row>
    <row r="41" spans="1:9">
      <c r="A41" s="103" t="str">
        <f>+A32</f>
        <v>ENERGÍA ELÉCTRICA</v>
      </c>
      <c r="B41" s="76">
        <f>+'CONSUMOS Y PRODUCCIÓN'!E50</f>
        <v>2238592341</v>
      </c>
      <c r="C41" s="88">
        <f>+B41/$B$45</f>
        <v>0.53806248510588628</v>
      </c>
      <c r="G41" s="83"/>
    </row>
    <row r="42" spans="1:9">
      <c r="A42" s="103" t="str">
        <f>+A33</f>
        <v xml:space="preserve">GAS NATURAL </v>
      </c>
      <c r="B42" s="76">
        <f>+'CONSUMOS Y PRODUCCIÓN'!E105</f>
        <v>1921876755</v>
      </c>
      <c r="C42" s="88">
        <f>+B42/$B$45</f>
        <v>0.46193751489411378</v>
      </c>
      <c r="G42" s="83"/>
    </row>
    <row r="43" spans="1:9" hidden="1">
      <c r="A43" s="103" t="e">
        <f t="shared" ref="A43" si="1">+A34</f>
        <v>#REF!</v>
      </c>
      <c r="B43" s="76">
        <f>+'CONSUMOS Y PRODUCCIÓN'!E139</f>
        <v>0</v>
      </c>
      <c r="C43" s="88">
        <f t="shared" ref="C43" si="2">+B43/$B$45</f>
        <v>0</v>
      </c>
      <c r="G43" s="83"/>
    </row>
    <row r="44" spans="1:9" hidden="1">
      <c r="A44" s="103" t="e">
        <f>+A35</f>
        <v>#REF!</v>
      </c>
      <c r="B44" s="76">
        <f>+'CONSUMOS Y PRODUCCIÓN'!E173</f>
        <v>0</v>
      </c>
      <c r="C44" s="88">
        <f>+B44/$B$45</f>
        <v>0</v>
      </c>
      <c r="G44" s="83"/>
    </row>
    <row r="45" spans="1:9">
      <c r="A45" s="76" t="s">
        <v>30</v>
      </c>
      <c r="B45" s="76">
        <f>SUM(B41:B44)</f>
        <v>4160469096</v>
      </c>
      <c r="C45" s="86"/>
      <c r="G45" s="83"/>
    </row>
    <row r="46" spans="1:9">
      <c r="G46" s="83"/>
    </row>
    <row r="47" spans="1:9">
      <c r="G47" s="83"/>
    </row>
    <row r="48" spans="1:9">
      <c r="G48" s="83"/>
    </row>
    <row r="49" spans="7:7">
      <c r="G49" s="83"/>
    </row>
    <row r="50" spans="7:7">
      <c r="G50" s="83"/>
    </row>
  </sheetData>
  <mergeCells count="4">
    <mergeCell ref="A30:B30"/>
    <mergeCell ref="A39:C39"/>
    <mergeCell ref="A2:D2"/>
    <mergeCell ref="D31:D36"/>
  </mergeCells>
  <pageMargins left="0.7" right="0.7" top="0.75" bottom="0.75" header="0.3" footer="0.3"/>
  <pageSetup orientation="portrait" r:id="rId1"/>
  <ignoredErrors>
    <ignoredError sqref="C27 D25:D27 C26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S101"/>
  <sheetViews>
    <sheetView workbookViewId="0">
      <selection activeCell="E107" sqref="E107"/>
    </sheetView>
  </sheetViews>
  <sheetFormatPr baseColWidth="10" defaultRowHeight="15"/>
  <cols>
    <col min="2" max="2" width="3" customWidth="1"/>
    <col min="3" max="3" width="18.42578125" customWidth="1"/>
  </cols>
  <sheetData>
    <row r="1" spans="1:13" ht="15.75" thickBot="1">
      <c r="A1" s="3"/>
      <c r="B1" s="3"/>
      <c r="C1" s="3"/>
      <c r="D1" s="3"/>
      <c r="E1" s="3"/>
      <c r="F1" s="3"/>
      <c r="G1" s="3"/>
      <c r="H1" s="3"/>
      <c r="I1" s="41" t="s">
        <v>22</v>
      </c>
      <c r="J1" s="3"/>
      <c r="K1" s="3"/>
      <c r="L1" s="3"/>
      <c r="M1" s="3"/>
    </row>
    <row r="2" spans="1:13" ht="21">
      <c r="A2" s="3"/>
      <c r="B2" s="3"/>
      <c r="C2" s="4" t="s">
        <v>8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21">
      <c r="A3" s="3"/>
      <c r="B3" s="3"/>
      <c r="C3" s="4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" customHeight="1">
      <c r="A4" s="3"/>
      <c r="B4" s="258" t="s">
        <v>5</v>
      </c>
      <c r="C4" s="258"/>
      <c r="F4" s="5" t="e">
        <f>+#REF!</f>
        <v>#REF!</v>
      </c>
      <c r="G4" s="5" t="e">
        <f>+#REF!</f>
        <v>#REF!</v>
      </c>
      <c r="H4" s="5" t="e">
        <f>+#REF!</f>
        <v>#REF!</v>
      </c>
      <c r="I4" s="5" t="e">
        <f>+#REF!</f>
        <v>#REF!</v>
      </c>
      <c r="L4" s="6"/>
      <c r="M4" s="3"/>
    </row>
    <row r="5" spans="1:13" ht="30">
      <c r="A5" s="3"/>
      <c r="B5" s="258"/>
      <c r="C5" s="258"/>
      <c r="D5" s="21" t="s">
        <v>61</v>
      </c>
      <c r="E5" s="21" t="s">
        <v>47</v>
      </c>
      <c r="F5" s="21" t="e">
        <f>+#REF!</f>
        <v>#REF!</v>
      </c>
      <c r="G5" s="21" t="s">
        <v>73</v>
      </c>
      <c r="H5" s="21" t="e">
        <f>+#REF!</f>
        <v>#REF!</v>
      </c>
      <c r="I5" s="21" t="e">
        <f>+#REF!</f>
        <v>#REF!</v>
      </c>
      <c r="L5" s="6"/>
      <c r="M5" s="3"/>
    </row>
    <row r="6" spans="1:13">
      <c r="A6" s="3"/>
      <c r="B6" s="258"/>
      <c r="C6" s="258"/>
      <c r="D6" s="21" t="e">
        <f>+#REF!</f>
        <v>#REF!</v>
      </c>
      <c r="E6" s="21" t="e">
        <f>+#REF!</f>
        <v>#REF!</v>
      </c>
      <c r="F6" s="21" t="e">
        <f>+#REF!</f>
        <v>#REF!</v>
      </c>
      <c r="G6" s="21" t="e">
        <f>+#REF!</f>
        <v>#REF!</v>
      </c>
      <c r="H6" s="21" t="e">
        <f>+#REF!</f>
        <v>#REF!</v>
      </c>
      <c r="I6" s="21" t="e">
        <f>+#REF!</f>
        <v>#REF!</v>
      </c>
      <c r="L6" s="6"/>
      <c r="M6" s="3"/>
    </row>
    <row r="7" spans="1:13">
      <c r="A7" s="3"/>
      <c r="B7" s="7">
        <f>+'[4]Consumo Energeticos'!B7</f>
        <v>1</v>
      </c>
      <c r="C7" s="8" t="e">
        <f>+#REF!</f>
        <v>#REF!</v>
      </c>
      <c r="D7" s="32" t="e">
        <f>+#REF!</f>
        <v>#REF!</v>
      </c>
      <c r="E7" s="32" t="e">
        <f>+#REF!</f>
        <v>#REF!</v>
      </c>
      <c r="F7" s="32" t="e">
        <f>+#REF!</f>
        <v>#REF!</v>
      </c>
      <c r="G7" s="32" t="e">
        <f>+SUM(#REF!)</f>
        <v>#REF!</v>
      </c>
      <c r="H7" s="32" t="e">
        <f>+#REF!</f>
        <v>#REF!</v>
      </c>
      <c r="I7" s="32" t="e">
        <f>+#REF!</f>
        <v>#REF!</v>
      </c>
      <c r="L7" s="6"/>
      <c r="M7" s="3"/>
    </row>
    <row r="8" spans="1:13">
      <c r="A8" s="3"/>
      <c r="B8" s="7">
        <f>+'[4]Consumo Energeticos'!B8</f>
        <v>2</v>
      </c>
      <c r="C8" s="8" t="e">
        <f>+#REF!</f>
        <v>#REF!</v>
      </c>
      <c r="D8" s="32" t="e">
        <f>+#REF!</f>
        <v>#REF!</v>
      </c>
      <c r="E8" s="32" t="e">
        <f>+#REF!</f>
        <v>#REF!</v>
      </c>
      <c r="F8" s="32" t="e">
        <f>+#REF!</f>
        <v>#REF!</v>
      </c>
      <c r="G8" s="32" t="e">
        <f>+SUM(#REF!)</f>
        <v>#REF!</v>
      </c>
      <c r="H8" s="32" t="e">
        <f>+#REF!</f>
        <v>#REF!</v>
      </c>
      <c r="I8" s="32" t="e">
        <f>+#REF!</f>
        <v>#REF!</v>
      </c>
      <c r="L8" s="6"/>
      <c r="M8" s="3"/>
    </row>
    <row r="9" spans="1:13">
      <c r="A9" s="3"/>
      <c r="B9" s="7">
        <f>+'[4]Consumo Energeticos'!B9</f>
        <v>3</v>
      </c>
      <c r="C9" s="8" t="e">
        <f>+#REF!</f>
        <v>#REF!</v>
      </c>
      <c r="D9" s="32" t="e">
        <f>+#REF!</f>
        <v>#REF!</v>
      </c>
      <c r="E9" s="32" t="e">
        <f>+#REF!</f>
        <v>#REF!</v>
      </c>
      <c r="F9" s="32" t="e">
        <f>+#REF!</f>
        <v>#REF!</v>
      </c>
      <c r="G9" s="32" t="e">
        <f>+SUM(#REF!)</f>
        <v>#REF!</v>
      </c>
      <c r="H9" s="32" t="e">
        <f>+#REF!</f>
        <v>#REF!</v>
      </c>
      <c r="I9" s="32" t="e">
        <f>+#REF!</f>
        <v>#REF!</v>
      </c>
      <c r="L9" s="6"/>
      <c r="M9" s="3"/>
    </row>
    <row r="10" spans="1:13">
      <c r="A10" s="3"/>
      <c r="B10" s="7">
        <f>+'[4]Consumo Energeticos'!B10</f>
        <v>4</v>
      </c>
      <c r="C10" s="8" t="e">
        <f>+#REF!</f>
        <v>#REF!</v>
      </c>
      <c r="D10" s="32" t="e">
        <f>+#REF!</f>
        <v>#REF!</v>
      </c>
      <c r="E10" s="32" t="e">
        <f>+#REF!</f>
        <v>#REF!</v>
      </c>
      <c r="F10" s="32" t="e">
        <f>+#REF!</f>
        <v>#REF!</v>
      </c>
      <c r="G10" s="32" t="e">
        <f>+SUM(#REF!)</f>
        <v>#REF!</v>
      </c>
      <c r="H10" s="32" t="e">
        <f>+#REF!</f>
        <v>#REF!</v>
      </c>
      <c r="I10" s="32" t="e">
        <f>+#REF!</f>
        <v>#REF!</v>
      </c>
      <c r="L10" s="6"/>
      <c r="M10" s="3"/>
    </row>
    <row r="11" spans="1:13">
      <c r="A11" s="3"/>
      <c r="B11" s="7">
        <f>+'[4]Consumo Energeticos'!B11</f>
        <v>5</v>
      </c>
      <c r="C11" s="8" t="e">
        <f>+#REF!</f>
        <v>#REF!</v>
      </c>
      <c r="D11" s="32" t="e">
        <f>+#REF!</f>
        <v>#REF!</v>
      </c>
      <c r="E11" s="32" t="e">
        <f>+#REF!</f>
        <v>#REF!</v>
      </c>
      <c r="F11" s="32" t="e">
        <f>+#REF!</f>
        <v>#REF!</v>
      </c>
      <c r="G11" s="32" t="e">
        <f>+SUM(#REF!)</f>
        <v>#REF!</v>
      </c>
      <c r="H11" s="32" t="e">
        <f>+#REF!</f>
        <v>#REF!</v>
      </c>
      <c r="I11" s="32" t="e">
        <f>+#REF!</f>
        <v>#REF!</v>
      </c>
      <c r="L11" s="6"/>
      <c r="M11" s="3"/>
    </row>
    <row r="12" spans="1:13">
      <c r="A12" s="3"/>
      <c r="B12" s="7">
        <f>+'[4]Consumo Energeticos'!B12</f>
        <v>6</v>
      </c>
      <c r="C12" s="8" t="e">
        <f>+#REF!</f>
        <v>#REF!</v>
      </c>
      <c r="D12" s="32" t="e">
        <f>+#REF!</f>
        <v>#REF!</v>
      </c>
      <c r="E12" s="32" t="e">
        <f>+#REF!</f>
        <v>#REF!</v>
      </c>
      <c r="F12" s="32" t="e">
        <f>+#REF!</f>
        <v>#REF!</v>
      </c>
      <c r="G12" s="32" t="e">
        <f>+SUM(#REF!)</f>
        <v>#REF!</v>
      </c>
      <c r="H12" s="32" t="e">
        <f>+#REF!</f>
        <v>#REF!</v>
      </c>
      <c r="I12" s="32" t="e">
        <f>+#REF!</f>
        <v>#REF!</v>
      </c>
      <c r="L12" s="6"/>
      <c r="M12" s="3"/>
    </row>
    <row r="13" spans="1:13">
      <c r="A13" s="3"/>
      <c r="B13" s="7">
        <f>+'[4]Consumo Energeticos'!B13</f>
        <v>7</v>
      </c>
      <c r="C13" s="8" t="e">
        <f>+#REF!</f>
        <v>#REF!</v>
      </c>
      <c r="D13" s="32" t="e">
        <f>+#REF!</f>
        <v>#REF!</v>
      </c>
      <c r="E13" s="32" t="e">
        <f>+#REF!</f>
        <v>#REF!</v>
      </c>
      <c r="F13" s="32" t="e">
        <f>+#REF!</f>
        <v>#REF!</v>
      </c>
      <c r="G13" s="32" t="e">
        <f>+SUM(#REF!)</f>
        <v>#REF!</v>
      </c>
      <c r="H13" s="32" t="e">
        <f>+#REF!</f>
        <v>#REF!</v>
      </c>
      <c r="I13" s="32" t="e">
        <f>+#REF!</f>
        <v>#REF!</v>
      </c>
      <c r="L13" s="6"/>
      <c r="M13" s="3"/>
    </row>
    <row r="14" spans="1:13">
      <c r="A14" s="3"/>
      <c r="B14" s="7">
        <f>+'[4]Consumo Energeticos'!B14</f>
        <v>8</v>
      </c>
      <c r="C14" s="8" t="e">
        <f>+#REF!</f>
        <v>#REF!</v>
      </c>
      <c r="D14" s="32" t="e">
        <f>+#REF!</f>
        <v>#REF!</v>
      </c>
      <c r="E14" s="32" t="e">
        <f>+#REF!</f>
        <v>#REF!</v>
      </c>
      <c r="F14" s="32" t="e">
        <f>+#REF!</f>
        <v>#REF!</v>
      </c>
      <c r="G14" s="32" t="e">
        <f>+SUM(#REF!)</f>
        <v>#REF!</v>
      </c>
      <c r="H14" s="32" t="e">
        <f>+#REF!</f>
        <v>#REF!</v>
      </c>
      <c r="I14" s="32" t="e">
        <f>+#REF!</f>
        <v>#REF!</v>
      </c>
      <c r="L14" s="6"/>
      <c r="M14" s="3"/>
    </row>
    <row r="15" spans="1:13">
      <c r="A15" s="3"/>
      <c r="B15" s="7">
        <f>+'[4]Consumo Energeticos'!B15</f>
        <v>9</v>
      </c>
      <c r="C15" s="8" t="e">
        <f>+#REF!</f>
        <v>#REF!</v>
      </c>
      <c r="D15" s="32" t="e">
        <f>+#REF!</f>
        <v>#REF!</v>
      </c>
      <c r="E15" s="32" t="e">
        <f>+#REF!</f>
        <v>#REF!</v>
      </c>
      <c r="F15" s="32" t="e">
        <f>+#REF!</f>
        <v>#REF!</v>
      </c>
      <c r="G15" s="32" t="e">
        <f>+SUM(#REF!)</f>
        <v>#REF!</v>
      </c>
      <c r="H15" s="32" t="e">
        <f>+#REF!</f>
        <v>#REF!</v>
      </c>
      <c r="I15" s="32" t="e">
        <f>+#REF!</f>
        <v>#REF!</v>
      </c>
      <c r="L15" s="6"/>
      <c r="M15" s="3"/>
    </row>
    <row r="16" spans="1:13">
      <c r="A16" s="3"/>
      <c r="B16" s="7">
        <f>+'[4]Consumo Energeticos'!B16</f>
        <v>10</v>
      </c>
      <c r="C16" s="8" t="e">
        <f>+#REF!</f>
        <v>#REF!</v>
      </c>
      <c r="D16" s="32" t="e">
        <f>+#REF!</f>
        <v>#REF!</v>
      </c>
      <c r="E16" s="32" t="e">
        <f>+#REF!</f>
        <v>#REF!</v>
      </c>
      <c r="F16" s="32" t="e">
        <f>+#REF!</f>
        <v>#REF!</v>
      </c>
      <c r="G16" s="32" t="e">
        <f>+SUM(#REF!)</f>
        <v>#REF!</v>
      </c>
      <c r="H16" s="32" t="e">
        <f>+#REF!</f>
        <v>#REF!</v>
      </c>
      <c r="I16" s="32" t="e">
        <f>+#REF!</f>
        <v>#REF!</v>
      </c>
      <c r="L16" s="6"/>
      <c r="M16" s="3"/>
    </row>
    <row r="17" spans="1:19">
      <c r="A17" s="3"/>
      <c r="B17" s="7">
        <f>+'[4]Consumo Energeticos'!B17</f>
        <v>11</v>
      </c>
      <c r="C17" s="8" t="e">
        <f>+#REF!</f>
        <v>#REF!</v>
      </c>
      <c r="D17" s="32" t="e">
        <f>+#REF!</f>
        <v>#REF!</v>
      </c>
      <c r="E17" s="32" t="e">
        <f>+#REF!</f>
        <v>#REF!</v>
      </c>
      <c r="F17" s="32" t="e">
        <f>+#REF!</f>
        <v>#REF!</v>
      </c>
      <c r="G17" s="32" t="e">
        <f>+SUM(#REF!)</f>
        <v>#REF!</v>
      </c>
      <c r="H17" s="32" t="e">
        <f>+#REF!</f>
        <v>#REF!</v>
      </c>
      <c r="I17" s="32" t="e">
        <f>+#REF!</f>
        <v>#REF!</v>
      </c>
      <c r="L17" s="6"/>
      <c r="M17" s="3"/>
    </row>
    <row r="18" spans="1:19">
      <c r="A18" s="3"/>
      <c r="B18" s="7">
        <f>+'[4]Consumo Energeticos'!B18</f>
        <v>12</v>
      </c>
      <c r="C18" s="8" t="e">
        <f>+#REF!</f>
        <v>#REF!</v>
      </c>
      <c r="D18" s="32" t="e">
        <f>+#REF!</f>
        <v>#REF!</v>
      </c>
      <c r="E18" s="32" t="e">
        <f>+#REF!</f>
        <v>#REF!</v>
      </c>
      <c r="F18" s="32" t="e">
        <f>+#REF!</f>
        <v>#REF!</v>
      </c>
      <c r="G18" s="32" t="e">
        <f>+SUM(#REF!)</f>
        <v>#REF!</v>
      </c>
      <c r="H18" s="32" t="e">
        <f>+#REF!</f>
        <v>#REF!</v>
      </c>
      <c r="I18" s="32" t="e">
        <f>+#REF!</f>
        <v>#REF!</v>
      </c>
      <c r="L18" s="6"/>
      <c r="M18" s="3"/>
    </row>
    <row r="19" spans="1:19" ht="15" customHeight="1">
      <c r="A19" s="3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3"/>
    </row>
    <row r="20" spans="1:19">
      <c r="A20" s="3"/>
      <c r="B20" s="6"/>
      <c r="C20" s="9" t="s">
        <v>11</v>
      </c>
      <c r="D20" s="10" t="e">
        <f>IF(SUM(D7:D18)=0,0,MAX(D7:D18))</f>
        <v>#REF!</v>
      </c>
      <c r="E20" s="10" t="e">
        <f>IF(SUM(E7:E18)=0,0,MAX(E7:E18))</f>
        <v>#REF!</v>
      </c>
      <c r="F20" s="10" t="e">
        <f>IF(SUM(F7:F18)=0,0,MAX(F7:F18))</f>
        <v>#REF!</v>
      </c>
      <c r="G20" s="10" t="e">
        <f>IF(SUM(G7:G18)=0,0,MAX(G7:G18))</f>
        <v>#REF!</v>
      </c>
      <c r="H20" s="10" t="e">
        <f t="shared" ref="H20:I20" si="0">IF(SUM(H7:H18)=0,0,MAX(H7:H18))</f>
        <v>#REF!</v>
      </c>
      <c r="I20" s="10" t="e">
        <f t="shared" si="0"/>
        <v>#REF!</v>
      </c>
      <c r="J20" s="35"/>
      <c r="K20" s="35"/>
      <c r="L20" s="6"/>
      <c r="M20" s="3"/>
    </row>
    <row r="21" spans="1:19">
      <c r="A21" s="3"/>
      <c r="B21" s="6"/>
      <c r="C21" s="9" t="s">
        <v>12</v>
      </c>
      <c r="D21" s="10" t="e">
        <f>IF(SUM(D7:D18)=0,0,MIN(D7:D18))</f>
        <v>#REF!</v>
      </c>
      <c r="E21" s="10" t="e">
        <f>IF(SUM(E7:E18)=0,0,MIN(E7:E18))</f>
        <v>#REF!</v>
      </c>
      <c r="F21" s="10" t="e">
        <f>IF(SUM(F7:F18)=0,0,MIN(F7:F18))</f>
        <v>#REF!</v>
      </c>
      <c r="G21" s="10" t="e">
        <f>IF(SUM(G7:G18)=0,0,MIN(G7:G18))</f>
        <v>#REF!</v>
      </c>
      <c r="H21" s="10" t="e">
        <f t="shared" ref="H21:I21" si="1">IF(SUM(H7:H18)=0,0,MIN(H7:H18))</f>
        <v>#REF!</v>
      </c>
      <c r="I21" s="10" t="e">
        <f t="shared" si="1"/>
        <v>#REF!</v>
      </c>
      <c r="J21" s="35"/>
      <c r="K21" s="35"/>
      <c r="L21" s="6"/>
      <c r="M21" s="3"/>
    </row>
    <row r="22" spans="1:19">
      <c r="A22" s="3"/>
      <c r="B22" s="6"/>
      <c r="C22" s="9" t="s">
        <v>9</v>
      </c>
      <c r="D22" s="10" t="e">
        <f>IF(SUM(D7:D18)=0,0,AVERAGE(D7:D18))</f>
        <v>#REF!</v>
      </c>
      <c r="E22" s="10" t="e">
        <f>IF(SUM(E7:E18)=0,0,AVERAGE(E7:E18))</f>
        <v>#REF!</v>
      </c>
      <c r="F22" s="10" t="e">
        <f>IF(SUM(F7:F18)=0,0,AVERAGE(F7:F18))</f>
        <v>#REF!</v>
      </c>
      <c r="G22" s="10" t="e">
        <f>IF(SUM(G7:G18)=0,0,AVERAGE(G7:G18))</f>
        <v>#REF!</v>
      </c>
      <c r="H22" s="10" t="e">
        <f t="shared" ref="H22:I22" si="2">IF(SUM(H7:H18)=0,0,AVERAGE(H7:H18))</f>
        <v>#REF!</v>
      </c>
      <c r="I22" s="10" t="e">
        <f t="shared" si="2"/>
        <v>#REF!</v>
      </c>
      <c r="J22" s="35"/>
      <c r="K22" s="35"/>
      <c r="L22" s="6"/>
      <c r="M22" s="3"/>
    </row>
    <row r="23" spans="1:19">
      <c r="A23" s="3"/>
      <c r="B23" s="6"/>
      <c r="C23" s="9" t="s">
        <v>10</v>
      </c>
      <c r="D23" s="10" t="e">
        <f>IF(SUM(D7:D18)=0,0,STDEV(D7:D18))</f>
        <v>#REF!</v>
      </c>
      <c r="E23" s="10" t="e">
        <f>IF(SUM(E7:E18)=0,0,STDEV(E7:E18))</f>
        <v>#REF!</v>
      </c>
      <c r="F23" s="10" t="e">
        <f>IF(SUM(F7:F18)=0,0,STDEV(F7:F18))</f>
        <v>#REF!</v>
      </c>
      <c r="G23" s="10" t="e">
        <f>IF(SUM(G7:G18)=0,0,STDEV(G7:G18))</f>
        <v>#REF!</v>
      </c>
      <c r="H23" s="10" t="e">
        <f t="shared" ref="H23:I23" si="3">IF(SUM(H7:H18)=0,0,STDEV(H7:H18))</f>
        <v>#REF!</v>
      </c>
      <c r="I23" s="10" t="e">
        <f t="shared" si="3"/>
        <v>#REF!</v>
      </c>
      <c r="J23" s="35"/>
      <c r="K23" s="35"/>
      <c r="L23" s="6"/>
      <c r="M23" s="3"/>
    </row>
    <row r="24" spans="1:19">
      <c r="A24" s="3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3"/>
    </row>
    <row r="25" spans="1:19">
      <c r="A25" s="3"/>
      <c r="B25" s="6"/>
      <c r="C25" s="12" t="s">
        <v>13</v>
      </c>
      <c r="D25" s="6"/>
      <c r="E25" s="6"/>
      <c r="F25" s="6"/>
      <c r="G25" s="6"/>
      <c r="H25" s="6"/>
      <c r="I25" s="6"/>
      <c r="J25" s="6"/>
      <c r="K25" s="6"/>
      <c r="L25" s="6"/>
      <c r="M25" s="3"/>
    </row>
    <row r="26" spans="1:19">
      <c r="A26" s="3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3"/>
    </row>
    <row r="27" spans="1:19">
      <c r="A27" s="3"/>
      <c r="B27" s="6"/>
      <c r="C27" s="261" t="s">
        <v>14</v>
      </c>
      <c r="D27" s="261"/>
      <c r="E27" s="13" t="e">
        <f>+LINEST(E7:E18,D7:D18)</f>
        <v>#VALUE!</v>
      </c>
      <c r="F27" s="14" t="e">
        <f>+LINEST(F7:F18,D7:D18)</f>
        <v>#VALUE!</v>
      </c>
      <c r="G27" s="14" t="e">
        <f>+LINEST(G7:G18,D7:D18)</f>
        <v>#VALUE!</v>
      </c>
      <c r="H27" s="14" t="e">
        <f>+LINEST(H7:H18,D7:D18)</f>
        <v>#VALUE!</v>
      </c>
      <c r="I27" s="14" t="e">
        <f>+LINEST(I7:I18,D7:D18)</f>
        <v>#VALUE!</v>
      </c>
      <c r="J27" s="11"/>
      <c r="K27" s="11"/>
      <c r="L27" s="6"/>
      <c r="M27" s="3"/>
    </row>
    <row r="28" spans="1:19">
      <c r="A28" s="3"/>
      <c r="B28" s="6"/>
      <c r="C28" s="261" t="s">
        <v>15</v>
      </c>
      <c r="D28" s="261"/>
      <c r="E28" s="14" t="e">
        <f>+INTERCEPT(E7:E18,D7:D18)</f>
        <v>#REF!</v>
      </c>
      <c r="F28" s="14" t="e">
        <f>+INTERCEPT(F7:F18,D7:D18)</f>
        <v>#REF!</v>
      </c>
      <c r="G28" s="14" t="e">
        <f>+INTERCEPT(G7:G18,D7:D18)</f>
        <v>#REF!</v>
      </c>
      <c r="H28" s="14" t="e">
        <f>+INTERCEPT(H7:H18,D7:D18)</f>
        <v>#REF!</v>
      </c>
      <c r="I28" s="14" t="e">
        <f>+INTERCEPT(I7:I18,D7:D18)</f>
        <v>#REF!</v>
      </c>
      <c r="J28" s="11"/>
      <c r="K28" s="11"/>
      <c r="L28" s="6"/>
      <c r="M28" s="3"/>
    </row>
    <row r="29" spans="1:19">
      <c r="A29" s="3"/>
      <c r="B29" s="6"/>
      <c r="C29" s="261" t="s">
        <v>16</v>
      </c>
      <c r="D29" s="261"/>
      <c r="E29" s="13" t="e">
        <f>+RSQ(E7:E18,D7:D18)</f>
        <v>#REF!</v>
      </c>
      <c r="F29" s="14" t="e">
        <f>+RSQ(F7:F18,D7:D18)</f>
        <v>#REF!</v>
      </c>
      <c r="G29" s="13" t="e">
        <f>+RSQ(G7:G18,D7:D18)</f>
        <v>#REF!</v>
      </c>
      <c r="H29" s="13" t="e">
        <f>+RSQ(H7:H18,D7:D18)</f>
        <v>#REF!</v>
      </c>
      <c r="I29" s="13" t="e">
        <f>+RSQ(I7:I18,D7:D18)</f>
        <v>#REF!</v>
      </c>
      <c r="J29" s="42"/>
      <c r="K29" s="42"/>
      <c r="L29" s="6"/>
      <c r="M29" s="3"/>
    </row>
    <row r="30" spans="1:19">
      <c r="A30" s="3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3"/>
    </row>
    <row r="31" spans="1:19">
      <c r="A31" s="3"/>
      <c r="B31" s="260" t="s">
        <v>5</v>
      </c>
      <c r="C31" s="260"/>
      <c r="D31" s="260" t="str">
        <f>+D5</f>
        <v xml:space="preserve">Producción </v>
      </c>
      <c r="E31" s="260" t="s">
        <v>7</v>
      </c>
      <c r="F31" s="43" t="s">
        <v>71</v>
      </c>
      <c r="G31" s="43"/>
      <c r="H31" s="43"/>
      <c r="I31" s="43"/>
      <c r="J31" s="257" t="s">
        <v>47</v>
      </c>
      <c r="K31" s="257"/>
      <c r="L31" s="257" t="s">
        <v>72</v>
      </c>
      <c r="M31" s="257"/>
      <c r="N31" s="257" t="s">
        <v>69</v>
      </c>
      <c r="O31" s="257"/>
      <c r="P31" s="257" t="s">
        <v>70</v>
      </c>
      <c r="Q31" s="257"/>
      <c r="R31" s="257" t="s">
        <v>27</v>
      </c>
      <c r="S31" s="257"/>
    </row>
    <row r="32" spans="1:19" ht="45">
      <c r="A32" s="3"/>
      <c r="B32" s="260"/>
      <c r="C32" s="260"/>
      <c r="D32" s="260"/>
      <c r="E32" s="260"/>
      <c r="F32" s="38" t="e">
        <f>+F5</f>
        <v>#REF!</v>
      </c>
      <c r="G32" s="38" t="s">
        <v>69</v>
      </c>
      <c r="H32" s="38" t="s">
        <v>62</v>
      </c>
      <c r="I32" s="38" t="s">
        <v>27</v>
      </c>
      <c r="J32" s="38" t="s">
        <v>17</v>
      </c>
      <c r="K32" s="38" t="s">
        <v>18</v>
      </c>
      <c r="L32" s="38" t="s">
        <v>17</v>
      </c>
      <c r="M32" s="39" t="s">
        <v>72</v>
      </c>
      <c r="N32" s="38" t="s">
        <v>17</v>
      </c>
      <c r="O32" s="38" t="s">
        <v>69</v>
      </c>
      <c r="P32" s="38" t="s">
        <v>17</v>
      </c>
      <c r="Q32" s="38" t="s">
        <v>70</v>
      </c>
      <c r="R32" s="38" t="s">
        <v>27</v>
      </c>
      <c r="S32" s="38" t="s">
        <v>70</v>
      </c>
    </row>
    <row r="33" spans="1:19">
      <c r="A33" s="3"/>
      <c r="B33" s="260"/>
      <c r="C33" s="260"/>
      <c r="D33" s="38" t="e">
        <f t="shared" ref="D33:D45" si="4">+D6</f>
        <v>#REF!</v>
      </c>
      <c r="E33" s="38" t="s">
        <v>6</v>
      </c>
      <c r="F33" s="38" t="e">
        <f>+F6</f>
        <v>#REF!</v>
      </c>
      <c r="G33" s="38" t="s">
        <v>25</v>
      </c>
      <c r="H33" s="38" t="s">
        <v>63</v>
      </c>
      <c r="I33" s="38" t="s">
        <v>38</v>
      </c>
      <c r="J33" s="38" t="e">
        <f>+D33</f>
        <v>#REF!</v>
      </c>
      <c r="K33" s="38" t="s">
        <v>6</v>
      </c>
      <c r="L33" s="38" t="e">
        <f>+J33</f>
        <v>#REF!</v>
      </c>
      <c r="M33" s="38" t="e">
        <f>+F33</f>
        <v>#REF!</v>
      </c>
      <c r="N33" s="38" t="e">
        <f>+L33</f>
        <v>#REF!</v>
      </c>
      <c r="O33" s="38" t="s">
        <v>74</v>
      </c>
      <c r="P33" s="38" t="s">
        <v>74</v>
      </c>
      <c r="Q33" s="38" t="s">
        <v>38</v>
      </c>
      <c r="R33" s="38" t="s">
        <v>74</v>
      </c>
      <c r="S33" s="38" t="s">
        <v>38</v>
      </c>
    </row>
    <row r="34" spans="1:19" s="1" customFormat="1">
      <c r="A34" s="3"/>
      <c r="B34" s="44">
        <v>1</v>
      </c>
      <c r="C34" s="45" t="e">
        <f t="shared" ref="C34:C45" si="5">+C7</f>
        <v>#REF!</v>
      </c>
      <c r="D34" s="37" t="e">
        <f t="shared" si="4"/>
        <v>#REF!</v>
      </c>
      <c r="E34" s="37" t="e">
        <f>+D34*$E$27+$E$28</f>
        <v>#REF!</v>
      </c>
      <c r="F34" s="37" t="e">
        <f>+D34*$F$27+$F$28</f>
        <v>#REF!</v>
      </c>
      <c r="G34" s="46" t="e">
        <f>+(D34*$G$27)+$G$28</f>
        <v>#REF!</v>
      </c>
      <c r="H34" s="46" t="e">
        <f>+D34*$H$27+$H$28</f>
        <v>#REF!</v>
      </c>
      <c r="I34" s="37" t="e">
        <f>+D34*$I$27+$I$28</f>
        <v>#REF!</v>
      </c>
      <c r="J34" s="37" t="e">
        <f t="shared" ref="J34:J45" si="6">+IF(K34="","",D34)</f>
        <v>#REF!</v>
      </c>
      <c r="K34" s="37" t="e">
        <f t="shared" ref="K34:K45" si="7">+IF((E7-E34)&lt;0,E7,"")</f>
        <v>#REF!</v>
      </c>
      <c r="L34" s="37" t="e">
        <f t="shared" ref="L34:L45" si="8">+IF(M34="","",D34)</f>
        <v>#REF!</v>
      </c>
      <c r="M34" s="37" t="e">
        <f t="shared" ref="M34:M45" si="9">+IF((F7-F34)&lt;0,F7,"")</f>
        <v>#REF!</v>
      </c>
      <c r="N34" s="37" t="e">
        <f t="shared" ref="N34:N45" si="10">+IF(O34="","",D34)</f>
        <v>#REF!</v>
      </c>
      <c r="O34" s="37" t="e">
        <f>+IF((G7-G34)&lt;0,G7,"")</f>
        <v>#REF!</v>
      </c>
      <c r="P34" s="37" t="e">
        <f>+IF(Q34="","",D34)</f>
        <v>#REF!</v>
      </c>
      <c r="Q34" s="37" t="e">
        <f>+IF((H7-H34)&lt;0,H7,"")</f>
        <v>#REF!</v>
      </c>
      <c r="R34" s="37" t="e">
        <f>+IF(S34="","",D34)</f>
        <v>#REF!</v>
      </c>
      <c r="S34" s="37" t="e">
        <f>+IF((I7-I34)&lt;0,I7,"")</f>
        <v>#REF!</v>
      </c>
    </row>
    <row r="35" spans="1:19">
      <c r="A35" s="3"/>
      <c r="B35" s="44">
        <v>2</v>
      </c>
      <c r="C35" s="45" t="e">
        <f t="shared" si="5"/>
        <v>#REF!</v>
      </c>
      <c r="D35" s="37" t="e">
        <f t="shared" si="4"/>
        <v>#REF!</v>
      </c>
      <c r="E35" s="37" t="e">
        <f t="shared" ref="E35:E45" si="11">+D35*$E$27+$E$28</f>
        <v>#REF!</v>
      </c>
      <c r="F35" s="37" t="e">
        <f t="shared" ref="F35:F45" si="12">+D35*$F$27+$F$28</f>
        <v>#REF!</v>
      </c>
      <c r="G35" s="46" t="e">
        <f t="shared" ref="G35:G45" si="13">+D35*$G$27+$G$28</f>
        <v>#REF!</v>
      </c>
      <c r="H35" s="46" t="e">
        <f t="shared" ref="H35:H45" si="14">+D35*$H$27+$H$28</f>
        <v>#REF!</v>
      </c>
      <c r="I35" s="37" t="e">
        <f t="shared" ref="I35:I45" si="15">+D35*$I$27+$I$28</f>
        <v>#REF!</v>
      </c>
      <c r="J35" s="37" t="e">
        <f t="shared" si="6"/>
        <v>#REF!</v>
      </c>
      <c r="K35" s="37" t="e">
        <f t="shared" si="7"/>
        <v>#REF!</v>
      </c>
      <c r="L35" s="37" t="e">
        <f t="shared" si="8"/>
        <v>#REF!</v>
      </c>
      <c r="M35" s="37" t="e">
        <f t="shared" si="9"/>
        <v>#REF!</v>
      </c>
      <c r="N35" s="37" t="e">
        <f t="shared" si="10"/>
        <v>#REF!</v>
      </c>
      <c r="O35" s="37" t="e">
        <f t="shared" ref="O35:O45" si="16">+IF((G8-G35)&lt;0,G8,"")</f>
        <v>#REF!</v>
      </c>
      <c r="P35" s="37" t="e">
        <f t="shared" ref="P35:P45" si="17">+IF(Q35="","",D35)</f>
        <v>#REF!</v>
      </c>
      <c r="Q35" s="37" t="e">
        <f t="shared" ref="Q35:Q45" si="18">+IF((H8-H35)&lt;0,H8,"")</f>
        <v>#REF!</v>
      </c>
      <c r="R35" s="37" t="e">
        <f t="shared" ref="R35:R45" si="19">+IF(S35="","",D35)</f>
        <v>#REF!</v>
      </c>
      <c r="S35" s="37" t="e">
        <f t="shared" ref="S35:S45" si="20">+IF((I8-I35)&lt;0,I8,"")</f>
        <v>#REF!</v>
      </c>
    </row>
    <row r="36" spans="1:19">
      <c r="A36" s="3"/>
      <c r="B36" s="44">
        <v>3</v>
      </c>
      <c r="C36" s="45" t="e">
        <f t="shared" si="5"/>
        <v>#REF!</v>
      </c>
      <c r="D36" s="37" t="e">
        <f t="shared" si="4"/>
        <v>#REF!</v>
      </c>
      <c r="E36" s="37" t="e">
        <f t="shared" si="11"/>
        <v>#REF!</v>
      </c>
      <c r="F36" s="37" t="e">
        <f t="shared" si="12"/>
        <v>#REF!</v>
      </c>
      <c r="G36" s="46" t="e">
        <f t="shared" si="13"/>
        <v>#REF!</v>
      </c>
      <c r="H36" s="46" t="e">
        <f t="shared" si="14"/>
        <v>#REF!</v>
      </c>
      <c r="I36" s="37" t="e">
        <f t="shared" si="15"/>
        <v>#REF!</v>
      </c>
      <c r="J36" s="37" t="e">
        <f t="shared" si="6"/>
        <v>#REF!</v>
      </c>
      <c r="K36" s="37" t="e">
        <f t="shared" si="7"/>
        <v>#REF!</v>
      </c>
      <c r="L36" s="37" t="e">
        <f t="shared" si="8"/>
        <v>#REF!</v>
      </c>
      <c r="M36" s="37" t="e">
        <f t="shared" si="9"/>
        <v>#REF!</v>
      </c>
      <c r="N36" s="37" t="e">
        <f t="shared" si="10"/>
        <v>#REF!</v>
      </c>
      <c r="O36" s="37" t="e">
        <f t="shared" si="16"/>
        <v>#REF!</v>
      </c>
      <c r="P36" s="37" t="e">
        <f t="shared" si="17"/>
        <v>#REF!</v>
      </c>
      <c r="Q36" s="37" t="e">
        <f t="shared" si="18"/>
        <v>#REF!</v>
      </c>
      <c r="R36" s="37" t="e">
        <f t="shared" si="19"/>
        <v>#REF!</v>
      </c>
      <c r="S36" s="37" t="e">
        <f t="shared" si="20"/>
        <v>#REF!</v>
      </c>
    </row>
    <row r="37" spans="1:19">
      <c r="A37" s="3"/>
      <c r="B37" s="44">
        <v>4</v>
      </c>
      <c r="C37" s="45" t="e">
        <f t="shared" si="5"/>
        <v>#REF!</v>
      </c>
      <c r="D37" s="37" t="e">
        <f t="shared" si="4"/>
        <v>#REF!</v>
      </c>
      <c r="E37" s="37" t="e">
        <f t="shared" si="11"/>
        <v>#REF!</v>
      </c>
      <c r="F37" s="37" t="e">
        <f t="shared" si="12"/>
        <v>#REF!</v>
      </c>
      <c r="G37" s="46" t="e">
        <f t="shared" si="13"/>
        <v>#REF!</v>
      </c>
      <c r="H37" s="46" t="e">
        <f t="shared" si="14"/>
        <v>#REF!</v>
      </c>
      <c r="I37" s="37" t="e">
        <f t="shared" si="15"/>
        <v>#REF!</v>
      </c>
      <c r="J37" s="37" t="e">
        <f t="shared" si="6"/>
        <v>#REF!</v>
      </c>
      <c r="K37" s="37" t="e">
        <f t="shared" si="7"/>
        <v>#REF!</v>
      </c>
      <c r="L37" s="37" t="e">
        <f t="shared" si="8"/>
        <v>#REF!</v>
      </c>
      <c r="M37" s="37" t="e">
        <f t="shared" si="9"/>
        <v>#REF!</v>
      </c>
      <c r="N37" s="37" t="e">
        <f t="shared" si="10"/>
        <v>#REF!</v>
      </c>
      <c r="O37" s="37" t="e">
        <f t="shared" si="16"/>
        <v>#REF!</v>
      </c>
      <c r="P37" s="37" t="e">
        <f t="shared" si="17"/>
        <v>#REF!</v>
      </c>
      <c r="Q37" s="37" t="e">
        <f t="shared" si="18"/>
        <v>#REF!</v>
      </c>
      <c r="R37" s="37" t="e">
        <f t="shared" si="19"/>
        <v>#REF!</v>
      </c>
      <c r="S37" s="37" t="e">
        <f t="shared" si="20"/>
        <v>#REF!</v>
      </c>
    </row>
    <row r="38" spans="1:19">
      <c r="A38" s="3"/>
      <c r="B38" s="44">
        <v>5</v>
      </c>
      <c r="C38" s="45" t="e">
        <f t="shared" si="5"/>
        <v>#REF!</v>
      </c>
      <c r="D38" s="37" t="e">
        <f t="shared" si="4"/>
        <v>#REF!</v>
      </c>
      <c r="E38" s="37" t="e">
        <f t="shared" si="11"/>
        <v>#REF!</v>
      </c>
      <c r="F38" s="37" t="e">
        <f t="shared" si="12"/>
        <v>#REF!</v>
      </c>
      <c r="G38" s="46" t="e">
        <f t="shared" si="13"/>
        <v>#REF!</v>
      </c>
      <c r="H38" s="46" t="e">
        <f t="shared" si="14"/>
        <v>#REF!</v>
      </c>
      <c r="I38" s="37" t="e">
        <f t="shared" si="15"/>
        <v>#REF!</v>
      </c>
      <c r="J38" s="37" t="e">
        <f t="shared" si="6"/>
        <v>#REF!</v>
      </c>
      <c r="K38" s="37" t="e">
        <f t="shared" si="7"/>
        <v>#REF!</v>
      </c>
      <c r="L38" s="37" t="e">
        <f t="shared" si="8"/>
        <v>#REF!</v>
      </c>
      <c r="M38" s="37" t="e">
        <f t="shared" si="9"/>
        <v>#REF!</v>
      </c>
      <c r="N38" s="37" t="e">
        <f t="shared" si="10"/>
        <v>#REF!</v>
      </c>
      <c r="O38" s="37" t="e">
        <f t="shared" si="16"/>
        <v>#REF!</v>
      </c>
      <c r="P38" s="37" t="e">
        <f t="shared" si="17"/>
        <v>#REF!</v>
      </c>
      <c r="Q38" s="37" t="e">
        <f t="shared" si="18"/>
        <v>#REF!</v>
      </c>
      <c r="R38" s="37" t="e">
        <f t="shared" si="19"/>
        <v>#REF!</v>
      </c>
      <c r="S38" s="37" t="e">
        <f t="shared" si="20"/>
        <v>#REF!</v>
      </c>
    </row>
    <row r="39" spans="1:19">
      <c r="A39" s="3"/>
      <c r="B39" s="44">
        <v>6</v>
      </c>
      <c r="C39" s="45" t="e">
        <f t="shared" si="5"/>
        <v>#REF!</v>
      </c>
      <c r="D39" s="37" t="e">
        <f t="shared" si="4"/>
        <v>#REF!</v>
      </c>
      <c r="E39" s="37" t="e">
        <f t="shared" si="11"/>
        <v>#REF!</v>
      </c>
      <c r="F39" s="37" t="e">
        <f t="shared" si="12"/>
        <v>#REF!</v>
      </c>
      <c r="G39" s="46" t="e">
        <f t="shared" si="13"/>
        <v>#REF!</v>
      </c>
      <c r="H39" s="46" t="e">
        <f t="shared" si="14"/>
        <v>#REF!</v>
      </c>
      <c r="I39" s="37" t="e">
        <f t="shared" si="15"/>
        <v>#REF!</v>
      </c>
      <c r="J39" s="37" t="e">
        <f t="shared" si="6"/>
        <v>#REF!</v>
      </c>
      <c r="K39" s="37" t="e">
        <f t="shared" si="7"/>
        <v>#REF!</v>
      </c>
      <c r="L39" s="37" t="e">
        <f t="shared" si="8"/>
        <v>#REF!</v>
      </c>
      <c r="M39" s="37" t="e">
        <f t="shared" si="9"/>
        <v>#REF!</v>
      </c>
      <c r="N39" s="37" t="e">
        <f t="shared" si="10"/>
        <v>#REF!</v>
      </c>
      <c r="O39" s="37" t="e">
        <f t="shared" si="16"/>
        <v>#REF!</v>
      </c>
      <c r="P39" s="37" t="e">
        <f t="shared" si="17"/>
        <v>#REF!</v>
      </c>
      <c r="Q39" s="37" t="e">
        <f t="shared" si="18"/>
        <v>#REF!</v>
      </c>
      <c r="R39" s="37" t="e">
        <f t="shared" si="19"/>
        <v>#REF!</v>
      </c>
      <c r="S39" s="37" t="e">
        <f t="shared" si="20"/>
        <v>#REF!</v>
      </c>
    </row>
    <row r="40" spans="1:19">
      <c r="A40" s="3"/>
      <c r="B40" s="44">
        <v>7</v>
      </c>
      <c r="C40" s="45" t="e">
        <f t="shared" si="5"/>
        <v>#REF!</v>
      </c>
      <c r="D40" s="37" t="e">
        <f t="shared" si="4"/>
        <v>#REF!</v>
      </c>
      <c r="E40" s="37" t="e">
        <f t="shared" si="11"/>
        <v>#REF!</v>
      </c>
      <c r="F40" s="37" t="e">
        <f t="shared" si="12"/>
        <v>#REF!</v>
      </c>
      <c r="G40" s="46" t="e">
        <f t="shared" si="13"/>
        <v>#REF!</v>
      </c>
      <c r="H40" s="46" t="e">
        <f t="shared" si="14"/>
        <v>#REF!</v>
      </c>
      <c r="I40" s="37" t="e">
        <f t="shared" si="15"/>
        <v>#REF!</v>
      </c>
      <c r="J40" s="37" t="e">
        <f t="shared" si="6"/>
        <v>#REF!</v>
      </c>
      <c r="K40" s="37" t="e">
        <f t="shared" si="7"/>
        <v>#REF!</v>
      </c>
      <c r="L40" s="37" t="e">
        <f t="shared" si="8"/>
        <v>#REF!</v>
      </c>
      <c r="M40" s="37" t="e">
        <f t="shared" si="9"/>
        <v>#REF!</v>
      </c>
      <c r="N40" s="37" t="e">
        <f t="shared" si="10"/>
        <v>#REF!</v>
      </c>
      <c r="O40" s="37" t="e">
        <f t="shared" si="16"/>
        <v>#REF!</v>
      </c>
      <c r="P40" s="37" t="e">
        <f t="shared" si="17"/>
        <v>#REF!</v>
      </c>
      <c r="Q40" s="37" t="e">
        <f t="shared" si="18"/>
        <v>#REF!</v>
      </c>
      <c r="R40" s="37" t="e">
        <f t="shared" si="19"/>
        <v>#REF!</v>
      </c>
      <c r="S40" s="37" t="e">
        <f t="shared" si="20"/>
        <v>#REF!</v>
      </c>
    </row>
    <row r="41" spans="1:19">
      <c r="A41" s="3"/>
      <c r="B41" s="44">
        <v>8</v>
      </c>
      <c r="C41" s="45" t="e">
        <f t="shared" si="5"/>
        <v>#REF!</v>
      </c>
      <c r="D41" s="37" t="e">
        <f t="shared" si="4"/>
        <v>#REF!</v>
      </c>
      <c r="E41" s="37" t="e">
        <f t="shared" si="11"/>
        <v>#REF!</v>
      </c>
      <c r="F41" s="37" t="e">
        <f t="shared" si="12"/>
        <v>#REF!</v>
      </c>
      <c r="G41" s="46" t="e">
        <f t="shared" si="13"/>
        <v>#REF!</v>
      </c>
      <c r="H41" s="46" t="e">
        <f t="shared" si="14"/>
        <v>#REF!</v>
      </c>
      <c r="I41" s="37" t="e">
        <f t="shared" si="15"/>
        <v>#REF!</v>
      </c>
      <c r="J41" s="37" t="e">
        <f t="shared" si="6"/>
        <v>#REF!</v>
      </c>
      <c r="K41" s="37" t="e">
        <f t="shared" si="7"/>
        <v>#REF!</v>
      </c>
      <c r="L41" s="37" t="e">
        <f t="shared" si="8"/>
        <v>#REF!</v>
      </c>
      <c r="M41" s="37" t="e">
        <f t="shared" si="9"/>
        <v>#REF!</v>
      </c>
      <c r="N41" s="37" t="e">
        <f t="shared" si="10"/>
        <v>#REF!</v>
      </c>
      <c r="O41" s="37" t="e">
        <f t="shared" si="16"/>
        <v>#REF!</v>
      </c>
      <c r="P41" s="37" t="e">
        <f t="shared" si="17"/>
        <v>#REF!</v>
      </c>
      <c r="Q41" s="37" t="e">
        <f t="shared" si="18"/>
        <v>#REF!</v>
      </c>
      <c r="R41" s="37" t="e">
        <f t="shared" si="19"/>
        <v>#REF!</v>
      </c>
      <c r="S41" s="37" t="e">
        <f t="shared" si="20"/>
        <v>#REF!</v>
      </c>
    </row>
    <row r="42" spans="1:19">
      <c r="A42" s="3"/>
      <c r="B42" s="44">
        <v>9</v>
      </c>
      <c r="C42" s="45" t="e">
        <f t="shared" si="5"/>
        <v>#REF!</v>
      </c>
      <c r="D42" s="37" t="e">
        <f t="shared" si="4"/>
        <v>#REF!</v>
      </c>
      <c r="E42" s="37" t="e">
        <f t="shared" si="11"/>
        <v>#REF!</v>
      </c>
      <c r="F42" s="37" t="e">
        <f t="shared" si="12"/>
        <v>#REF!</v>
      </c>
      <c r="G42" s="46" t="e">
        <f t="shared" si="13"/>
        <v>#REF!</v>
      </c>
      <c r="H42" s="46" t="e">
        <f t="shared" si="14"/>
        <v>#REF!</v>
      </c>
      <c r="I42" s="37" t="e">
        <f t="shared" si="15"/>
        <v>#REF!</v>
      </c>
      <c r="J42" s="37" t="e">
        <f t="shared" si="6"/>
        <v>#REF!</v>
      </c>
      <c r="K42" s="37" t="e">
        <f t="shared" si="7"/>
        <v>#REF!</v>
      </c>
      <c r="L42" s="37" t="e">
        <f t="shared" si="8"/>
        <v>#REF!</v>
      </c>
      <c r="M42" s="37" t="e">
        <f t="shared" si="9"/>
        <v>#REF!</v>
      </c>
      <c r="N42" s="37" t="e">
        <f t="shared" si="10"/>
        <v>#REF!</v>
      </c>
      <c r="O42" s="37" t="e">
        <f t="shared" si="16"/>
        <v>#REF!</v>
      </c>
      <c r="P42" s="37" t="e">
        <f t="shared" si="17"/>
        <v>#REF!</v>
      </c>
      <c r="Q42" s="37" t="e">
        <f t="shared" si="18"/>
        <v>#REF!</v>
      </c>
      <c r="R42" s="37" t="e">
        <f t="shared" si="19"/>
        <v>#REF!</v>
      </c>
      <c r="S42" s="37" t="e">
        <f t="shared" si="20"/>
        <v>#REF!</v>
      </c>
    </row>
    <row r="43" spans="1:19">
      <c r="A43" s="3"/>
      <c r="B43" s="44">
        <v>10</v>
      </c>
      <c r="C43" s="45" t="e">
        <f t="shared" si="5"/>
        <v>#REF!</v>
      </c>
      <c r="D43" s="37" t="e">
        <f t="shared" si="4"/>
        <v>#REF!</v>
      </c>
      <c r="E43" s="37" t="e">
        <f t="shared" si="11"/>
        <v>#REF!</v>
      </c>
      <c r="F43" s="37" t="e">
        <f t="shared" si="12"/>
        <v>#REF!</v>
      </c>
      <c r="G43" s="46" t="e">
        <f t="shared" si="13"/>
        <v>#REF!</v>
      </c>
      <c r="H43" s="46" t="e">
        <f t="shared" si="14"/>
        <v>#REF!</v>
      </c>
      <c r="I43" s="37" t="e">
        <f t="shared" si="15"/>
        <v>#REF!</v>
      </c>
      <c r="J43" s="37" t="e">
        <f t="shared" si="6"/>
        <v>#REF!</v>
      </c>
      <c r="K43" s="37" t="e">
        <f t="shared" si="7"/>
        <v>#REF!</v>
      </c>
      <c r="L43" s="37" t="e">
        <f t="shared" si="8"/>
        <v>#REF!</v>
      </c>
      <c r="M43" s="37" t="e">
        <f t="shared" si="9"/>
        <v>#REF!</v>
      </c>
      <c r="N43" s="37" t="e">
        <f t="shared" si="10"/>
        <v>#REF!</v>
      </c>
      <c r="O43" s="37" t="e">
        <f t="shared" si="16"/>
        <v>#REF!</v>
      </c>
      <c r="P43" s="37" t="e">
        <f t="shared" si="17"/>
        <v>#REF!</v>
      </c>
      <c r="Q43" s="37" t="e">
        <f t="shared" si="18"/>
        <v>#REF!</v>
      </c>
      <c r="R43" s="37" t="e">
        <f t="shared" si="19"/>
        <v>#REF!</v>
      </c>
      <c r="S43" s="37" t="e">
        <f t="shared" si="20"/>
        <v>#REF!</v>
      </c>
    </row>
    <row r="44" spans="1:19">
      <c r="A44" s="3"/>
      <c r="B44" s="44">
        <v>11</v>
      </c>
      <c r="C44" s="45" t="e">
        <f t="shared" si="5"/>
        <v>#REF!</v>
      </c>
      <c r="D44" s="37" t="e">
        <f t="shared" si="4"/>
        <v>#REF!</v>
      </c>
      <c r="E44" s="37" t="e">
        <f t="shared" si="11"/>
        <v>#REF!</v>
      </c>
      <c r="F44" s="37" t="e">
        <f t="shared" si="12"/>
        <v>#REF!</v>
      </c>
      <c r="G44" s="46" t="e">
        <f t="shared" si="13"/>
        <v>#REF!</v>
      </c>
      <c r="H44" s="46" t="e">
        <f t="shared" si="14"/>
        <v>#REF!</v>
      </c>
      <c r="I44" s="37" t="e">
        <f t="shared" si="15"/>
        <v>#REF!</v>
      </c>
      <c r="J44" s="37" t="e">
        <f t="shared" si="6"/>
        <v>#REF!</v>
      </c>
      <c r="K44" s="37" t="e">
        <f t="shared" si="7"/>
        <v>#REF!</v>
      </c>
      <c r="L44" s="37" t="e">
        <f t="shared" si="8"/>
        <v>#REF!</v>
      </c>
      <c r="M44" s="37" t="e">
        <f t="shared" si="9"/>
        <v>#REF!</v>
      </c>
      <c r="N44" s="37" t="e">
        <f t="shared" si="10"/>
        <v>#REF!</v>
      </c>
      <c r="O44" s="37" t="e">
        <f t="shared" si="16"/>
        <v>#REF!</v>
      </c>
      <c r="P44" s="37" t="e">
        <f t="shared" si="17"/>
        <v>#REF!</v>
      </c>
      <c r="Q44" s="37" t="e">
        <f t="shared" si="18"/>
        <v>#REF!</v>
      </c>
      <c r="R44" s="37" t="e">
        <f t="shared" si="19"/>
        <v>#REF!</v>
      </c>
      <c r="S44" s="37" t="e">
        <f t="shared" si="20"/>
        <v>#REF!</v>
      </c>
    </row>
    <row r="45" spans="1:19">
      <c r="A45" s="3"/>
      <c r="B45" s="44">
        <v>12</v>
      </c>
      <c r="C45" s="45" t="e">
        <f t="shared" si="5"/>
        <v>#REF!</v>
      </c>
      <c r="D45" s="37" t="e">
        <f t="shared" si="4"/>
        <v>#REF!</v>
      </c>
      <c r="E45" s="37" t="e">
        <f t="shared" si="11"/>
        <v>#REF!</v>
      </c>
      <c r="F45" s="37" t="e">
        <f t="shared" si="12"/>
        <v>#REF!</v>
      </c>
      <c r="G45" s="46" t="e">
        <f t="shared" si="13"/>
        <v>#REF!</v>
      </c>
      <c r="H45" s="46" t="e">
        <f t="shared" si="14"/>
        <v>#REF!</v>
      </c>
      <c r="I45" s="37" t="e">
        <f t="shared" si="15"/>
        <v>#REF!</v>
      </c>
      <c r="J45" s="37" t="e">
        <f t="shared" si="6"/>
        <v>#REF!</v>
      </c>
      <c r="K45" s="37" t="e">
        <f t="shared" si="7"/>
        <v>#REF!</v>
      </c>
      <c r="L45" s="37" t="e">
        <f t="shared" si="8"/>
        <v>#REF!</v>
      </c>
      <c r="M45" s="37" t="e">
        <f t="shared" si="9"/>
        <v>#REF!</v>
      </c>
      <c r="N45" s="37" t="e">
        <f t="shared" si="10"/>
        <v>#REF!</v>
      </c>
      <c r="O45" s="37" t="e">
        <f t="shared" si="16"/>
        <v>#REF!</v>
      </c>
      <c r="P45" s="37" t="e">
        <f t="shared" si="17"/>
        <v>#REF!</v>
      </c>
      <c r="Q45" s="37" t="e">
        <f t="shared" si="18"/>
        <v>#REF!</v>
      </c>
      <c r="R45" s="37" t="e">
        <f t="shared" si="19"/>
        <v>#REF!</v>
      </c>
      <c r="S45" s="37" t="e">
        <f t="shared" si="20"/>
        <v>#REF!</v>
      </c>
    </row>
    <row r="46" spans="1:19">
      <c r="A46" s="3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3"/>
    </row>
    <row r="47" spans="1:19">
      <c r="A47" s="3"/>
      <c r="B47" s="6"/>
      <c r="C47" s="6"/>
      <c r="D47" s="6"/>
      <c r="E47" s="6" t="str">
        <f>+E5</f>
        <v xml:space="preserve">Energia electrica </v>
      </c>
      <c r="F47" s="6" t="e">
        <f t="shared" ref="F47:I47" si="21">+F5</f>
        <v>#REF!</v>
      </c>
      <c r="G47" s="6" t="str">
        <f t="shared" si="21"/>
        <v xml:space="preserve">Biomasa </v>
      </c>
      <c r="H47" s="6" t="e">
        <f>+H5</f>
        <v>#REF!</v>
      </c>
      <c r="I47" s="6" t="e">
        <f t="shared" si="21"/>
        <v>#REF!</v>
      </c>
      <c r="J47" s="6"/>
      <c r="K47" s="6"/>
      <c r="L47" s="6"/>
      <c r="M47" s="3"/>
    </row>
    <row r="48" spans="1:19">
      <c r="A48" s="3"/>
      <c r="B48" s="6"/>
      <c r="C48" s="262" t="s">
        <v>14</v>
      </c>
      <c r="D48" s="262"/>
      <c r="E48" s="15" t="e">
        <f>+SLOPE(K34:K45,J34:J45)</f>
        <v>#REF!</v>
      </c>
      <c r="F48" s="15" t="e">
        <f>+SLOPE(M34:M45,L34:L45)</f>
        <v>#REF!</v>
      </c>
      <c r="G48" s="15" t="e">
        <f>+SLOPE(O34:O45,N34:N45)</f>
        <v>#REF!</v>
      </c>
      <c r="H48" s="15" t="e">
        <f>+SLOPE(Q34:Q45,P34:P45)</f>
        <v>#REF!</v>
      </c>
      <c r="I48" s="15" t="e">
        <f>+SLOPE(S34:S45,R34:R45)</f>
        <v>#REF!</v>
      </c>
      <c r="J48" s="6"/>
      <c r="K48" s="6"/>
      <c r="L48" s="6"/>
      <c r="M48" s="3"/>
    </row>
    <row r="49" spans="1:13">
      <c r="A49" s="3"/>
      <c r="B49" s="6"/>
      <c r="C49" s="262" t="s">
        <v>15</v>
      </c>
      <c r="D49" s="262"/>
      <c r="E49" s="16" t="e">
        <f>+INTERCEPT(K34:K45,J34:J45)</f>
        <v>#REF!</v>
      </c>
      <c r="F49" s="16" t="e">
        <f>+INTERCEPT(M34:M45,L34:L45)</f>
        <v>#REF!</v>
      </c>
      <c r="G49" s="16" t="e">
        <f>+INTERCEPT(O34:O45,N34:N45)</f>
        <v>#REF!</v>
      </c>
      <c r="H49" s="16" t="e">
        <f>+INTERCEPT(Q34:Q45,P34:P45)</f>
        <v>#REF!</v>
      </c>
      <c r="I49" s="16" t="e">
        <f>+INTERCEPT(S34:S45,R34:R45)</f>
        <v>#REF!</v>
      </c>
      <c r="J49" s="6"/>
      <c r="K49" s="6"/>
      <c r="L49" s="6"/>
      <c r="M49" s="3"/>
    </row>
    <row r="50" spans="1:13">
      <c r="A50" s="3"/>
      <c r="B50" s="6"/>
      <c r="C50" s="262" t="s">
        <v>16</v>
      </c>
      <c r="D50" s="262"/>
      <c r="E50" s="15" t="e">
        <f>+RSQ(K34:K45,J34:J45)</f>
        <v>#REF!</v>
      </c>
      <c r="F50" s="15" t="e">
        <f>+RSQ(M34:M45,L34:L45)</f>
        <v>#REF!</v>
      </c>
      <c r="G50" s="15" t="e">
        <f>+RSQ(O34:O45,N34:N45)</f>
        <v>#REF!</v>
      </c>
      <c r="H50" s="15" t="e">
        <f>+RSQ(Q34:Q45,P34:P45)</f>
        <v>#REF!</v>
      </c>
      <c r="I50" s="15" t="e">
        <f>+RSQ(S34:S45,R34:R45)</f>
        <v>#REF!</v>
      </c>
      <c r="J50" s="6"/>
      <c r="K50" s="6"/>
      <c r="L50" s="6"/>
      <c r="M50" s="3"/>
    </row>
    <row r="51" spans="1:13">
      <c r="A51" s="3"/>
      <c r="B51" s="6"/>
      <c r="C51" s="6"/>
      <c r="D51" s="6"/>
      <c r="E51" s="17"/>
      <c r="F51" s="6"/>
      <c r="G51" s="6"/>
      <c r="H51" s="6"/>
      <c r="I51" s="6"/>
      <c r="J51" s="6"/>
      <c r="K51" s="6"/>
      <c r="L51" s="6"/>
      <c r="M51" s="3"/>
    </row>
    <row r="52" spans="1:13">
      <c r="A52" s="3"/>
      <c r="B52" s="6"/>
      <c r="C52" s="6"/>
      <c r="D52" s="6"/>
      <c r="E52" s="17"/>
      <c r="F52" s="6"/>
      <c r="G52" s="6"/>
      <c r="H52" s="6"/>
      <c r="I52" s="6"/>
      <c r="J52" s="6"/>
      <c r="K52" s="6"/>
      <c r="L52" s="6"/>
      <c r="M52" s="3"/>
    </row>
    <row r="53" spans="1:13" ht="15" customHeight="1">
      <c r="B53" s="258" t="s">
        <v>5</v>
      </c>
      <c r="C53" s="258"/>
      <c r="D53" s="258" t="s">
        <v>53</v>
      </c>
      <c r="E53" s="258" t="s">
        <v>54</v>
      </c>
      <c r="F53" s="258" t="s">
        <v>55</v>
      </c>
      <c r="G53" s="260" t="s">
        <v>17</v>
      </c>
      <c r="H53" s="260" t="s">
        <v>58</v>
      </c>
      <c r="I53" s="260" t="s">
        <v>59</v>
      </c>
    </row>
    <row r="54" spans="1:13">
      <c r="B54" s="258"/>
      <c r="C54" s="258"/>
      <c r="D54" s="258"/>
      <c r="E54" s="258"/>
      <c r="F54" s="258"/>
      <c r="G54" s="260"/>
      <c r="H54" s="260"/>
      <c r="I54" s="260"/>
    </row>
    <row r="55" spans="1:13">
      <c r="B55" s="258"/>
      <c r="C55" s="258"/>
      <c r="D55" s="21" t="s">
        <v>25</v>
      </c>
      <c r="E55" s="21" t="s">
        <v>26</v>
      </c>
      <c r="F55" s="21" t="s">
        <v>26</v>
      </c>
      <c r="G55" s="38" t="s">
        <v>25</v>
      </c>
      <c r="H55" s="38" t="s">
        <v>6</v>
      </c>
      <c r="I55" s="38" t="s">
        <v>6</v>
      </c>
    </row>
    <row r="56" spans="1:13">
      <c r="B56" s="7">
        <v>1</v>
      </c>
      <c r="C56" s="8">
        <f>+'MATRIZ ENERGÉTICA'!A4</f>
        <v>44562</v>
      </c>
      <c r="D56" s="33" t="e">
        <f>+#REF!</f>
        <v>#REF!</v>
      </c>
      <c r="E56" s="37">
        <f>+'MATRIZ ENERGÉTICA'!$D4</f>
        <v>706136.16800000006</v>
      </c>
      <c r="F56" s="24" t="e">
        <f t="shared" ref="F56:F67" si="22">+D56*$E$76+$E$77</f>
        <v>#REF!</v>
      </c>
      <c r="G56" s="37" t="e">
        <f>+IF(H56="","",D56)</f>
        <v>#REF!</v>
      </c>
      <c r="H56" s="37" t="e">
        <f>+IF((E56-F56)&lt;0,E56,"")</f>
        <v>#REF!</v>
      </c>
      <c r="I56" s="24" t="e">
        <f t="shared" ref="I56:I67" si="23">+D56*$I$76+$I$77</f>
        <v>#REF!</v>
      </c>
    </row>
    <row r="57" spans="1:13">
      <c r="B57" s="7">
        <v>2</v>
      </c>
      <c r="C57" s="8">
        <f>+'MATRIZ ENERGÉTICA'!A5</f>
        <v>44593</v>
      </c>
      <c r="D57" s="33" t="e">
        <f>+#REF!</f>
        <v>#REF!</v>
      </c>
      <c r="E57" s="37">
        <f>+'MATRIZ ENERGÉTICA'!$D5</f>
        <v>733023.06799999997</v>
      </c>
      <c r="F57" s="24" t="e">
        <f t="shared" si="22"/>
        <v>#REF!</v>
      </c>
      <c r="G57" s="37" t="e">
        <f t="shared" ref="G57:G67" si="24">+IF(H57="","",D57)</f>
        <v>#REF!</v>
      </c>
      <c r="H57" s="37" t="e">
        <f t="shared" ref="H57:H67" si="25">+IF((E57-F57)&lt;0,E57,"")</f>
        <v>#REF!</v>
      </c>
      <c r="I57" s="24" t="e">
        <f t="shared" si="23"/>
        <v>#REF!</v>
      </c>
    </row>
    <row r="58" spans="1:13">
      <c r="B58" s="7">
        <v>3</v>
      </c>
      <c r="C58" s="8">
        <f>+'MATRIZ ENERGÉTICA'!A6</f>
        <v>44621</v>
      </c>
      <c r="D58" s="33" t="e">
        <f>+#REF!</f>
        <v>#REF!</v>
      </c>
      <c r="E58" s="37">
        <f>+'MATRIZ ENERGÉTICA'!$D6</f>
        <v>750525.24399999995</v>
      </c>
      <c r="F58" s="24" t="e">
        <f t="shared" si="22"/>
        <v>#REF!</v>
      </c>
      <c r="G58" s="37" t="e">
        <f t="shared" si="24"/>
        <v>#REF!</v>
      </c>
      <c r="H58" s="37" t="e">
        <f t="shared" si="25"/>
        <v>#REF!</v>
      </c>
      <c r="I58" s="24" t="e">
        <f t="shared" si="23"/>
        <v>#REF!</v>
      </c>
    </row>
    <row r="59" spans="1:13">
      <c r="B59" s="7">
        <v>4</v>
      </c>
      <c r="C59" s="8">
        <f>+'MATRIZ ENERGÉTICA'!A7</f>
        <v>44652</v>
      </c>
      <c r="D59" s="33" t="e">
        <f>+#REF!</f>
        <v>#REF!</v>
      </c>
      <c r="E59" s="37">
        <f>+'MATRIZ ENERGÉTICA'!$D7</f>
        <v>652055.23200000008</v>
      </c>
      <c r="F59" s="24" t="e">
        <f t="shared" si="22"/>
        <v>#REF!</v>
      </c>
      <c r="G59" s="37" t="e">
        <f t="shared" si="24"/>
        <v>#REF!</v>
      </c>
      <c r="H59" s="37" t="e">
        <f t="shared" si="25"/>
        <v>#REF!</v>
      </c>
      <c r="I59" s="24" t="e">
        <f t="shared" si="23"/>
        <v>#REF!</v>
      </c>
    </row>
    <row r="60" spans="1:13">
      <c r="B60" s="7">
        <v>5</v>
      </c>
      <c r="C60" s="8">
        <f>+'MATRIZ ENERGÉTICA'!A8</f>
        <v>44682</v>
      </c>
      <c r="D60" s="33" t="e">
        <f>+#REF!</f>
        <v>#REF!</v>
      </c>
      <c r="E60" s="37">
        <f>+'MATRIZ ENERGÉTICA'!$D8</f>
        <v>991522.14599999995</v>
      </c>
      <c r="F60" s="24" t="e">
        <f t="shared" si="22"/>
        <v>#REF!</v>
      </c>
      <c r="G60" s="37" t="e">
        <f t="shared" si="24"/>
        <v>#REF!</v>
      </c>
      <c r="H60" s="37" t="e">
        <f t="shared" si="25"/>
        <v>#REF!</v>
      </c>
      <c r="I60" s="24" t="e">
        <f t="shared" si="23"/>
        <v>#REF!</v>
      </c>
    </row>
    <row r="61" spans="1:13">
      <c r="B61" s="7">
        <v>6</v>
      </c>
      <c r="C61" s="8">
        <f>+'MATRIZ ENERGÉTICA'!A9</f>
        <v>44713</v>
      </c>
      <c r="D61" s="33" t="e">
        <f>+#REF!</f>
        <v>#REF!</v>
      </c>
      <c r="E61" s="37">
        <f>+'MATRIZ ENERGÉTICA'!$D9</f>
        <v>761509.18599999999</v>
      </c>
      <c r="F61" s="24" t="e">
        <f t="shared" si="22"/>
        <v>#REF!</v>
      </c>
      <c r="G61" s="37" t="e">
        <f t="shared" si="24"/>
        <v>#REF!</v>
      </c>
      <c r="H61" s="37" t="e">
        <f t="shared" si="25"/>
        <v>#REF!</v>
      </c>
      <c r="I61" s="24" t="e">
        <f t="shared" si="23"/>
        <v>#REF!</v>
      </c>
    </row>
    <row r="62" spans="1:13">
      <c r="B62" s="7">
        <v>7</v>
      </c>
      <c r="C62" s="8">
        <f>+'MATRIZ ENERGÉTICA'!A10</f>
        <v>44743</v>
      </c>
      <c r="D62" s="33" t="e">
        <f>+#REF!</f>
        <v>#REF!</v>
      </c>
      <c r="E62" s="37">
        <f>+'MATRIZ ENERGÉTICA'!$D10</f>
        <v>759057.97600000002</v>
      </c>
      <c r="F62" s="24" t="e">
        <f t="shared" si="22"/>
        <v>#REF!</v>
      </c>
      <c r="G62" s="37" t="e">
        <f t="shared" si="24"/>
        <v>#REF!</v>
      </c>
      <c r="H62" s="37" t="e">
        <f t="shared" si="25"/>
        <v>#REF!</v>
      </c>
      <c r="I62" s="24" t="e">
        <f t="shared" si="23"/>
        <v>#REF!</v>
      </c>
    </row>
    <row r="63" spans="1:13">
      <c r="B63" s="7">
        <v>8</v>
      </c>
      <c r="C63" s="8">
        <f>+'MATRIZ ENERGÉTICA'!A11</f>
        <v>44774</v>
      </c>
      <c r="D63" s="33" t="e">
        <f>+#REF!</f>
        <v>#REF!</v>
      </c>
      <c r="E63" s="37">
        <f>+'MATRIZ ENERGÉTICA'!$D11</f>
        <v>851123.3</v>
      </c>
      <c r="F63" s="24" t="e">
        <f t="shared" si="22"/>
        <v>#REF!</v>
      </c>
      <c r="G63" s="37" t="e">
        <f t="shared" si="24"/>
        <v>#REF!</v>
      </c>
      <c r="H63" s="37" t="e">
        <f t="shared" si="25"/>
        <v>#REF!</v>
      </c>
      <c r="I63" s="24" t="e">
        <f t="shared" si="23"/>
        <v>#REF!</v>
      </c>
    </row>
    <row r="64" spans="1:13">
      <c r="B64" s="7">
        <v>9</v>
      </c>
      <c r="C64" s="8">
        <f>+'MATRIZ ENERGÉTICA'!A12</f>
        <v>44805</v>
      </c>
      <c r="D64" s="33" t="e">
        <f>+#REF!</f>
        <v>#REF!</v>
      </c>
      <c r="E64" s="37">
        <f>+'MATRIZ ENERGÉTICA'!$D12</f>
        <v>731735.424</v>
      </c>
      <c r="F64" s="24" t="e">
        <f t="shared" si="22"/>
        <v>#REF!</v>
      </c>
      <c r="G64" s="37" t="e">
        <f t="shared" si="24"/>
        <v>#REF!</v>
      </c>
      <c r="H64" s="37" t="e">
        <f t="shared" si="25"/>
        <v>#REF!</v>
      </c>
      <c r="I64" s="24" t="e">
        <f t="shared" si="23"/>
        <v>#REF!</v>
      </c>
    </row>
    <row r="65" spans="2:10">
      <c r="B65" s="7">
        <v>10</v>
      </c>
      <c r="C65" s="8">
        <f>+'MATRIZ ENERGÉTICA'!A13</f>
        <v>44835</v>
      </c>
      <c r="D65" s="33" t="e">
        <f>+#REF!</f>
        <v>#REF!</v>
      </c>
      <c r="E65" s="37">
        <f>+'MATRIZ ENERGÉTICA'!$D13</f>
        <v>608498.48</v>
      </c>
      <c r="F65" s="24" t="e">
        <f t="shared" si="22"/>
        <v>#REF!</v>
      </c>
      <c r="G65" s="37" t="e">
        <f t="shared" si="24"/>
        <v>#REF!</v>
      </c>
      <c r="H65" s="37" t="e">
        <f t="shared" si="25"/>
        <v>#REF!</v>
      </c>
      <c r="I65" s="24" t="e">
        <f t="shared" si="23"/>
        <v>#REF!</v>
      </c>
    </row>
    <row r="66" spans="2:10">
      <c r="B66" s="7">
        <v>11</v>
      </c>
      <c r="C66" s="8">
        <f>+'MATRIZ ENERGÉTICA'!A14</f>
        <v>44866</v>
      </c>
      <c r="D66" s="33" t="e">
        <f>+#REF!</f>
        <v>#REF!</v>
      </c>
      <c r="E66" s="37">
        <f>+'MATRIZ ENERGÉTICA'!$D14</f>
        <v>767717.21600000001</v>
      </c>
      <c r="F66" s="24" t="e">
        <f t="shared" si="22"/>
        <v>#REF!</v>
      </c>
      <c r="G66" s="37" t="e">
        <f t="shared" si="24"/>
        <v>#REF!</v>
      </c>
      <c r="H66" s="37" t="e">
        <f t="shared" si="25"/>
        <v>#REF!</v>
      </c>
      <c r="I66" s="24" t="e">
        <f t="shared" si="23"/>
        <v>#REF!</v>
      </c>
    </row>
    <row r="67" spans="2:10">
      <c r="B67" s="7">
        <v>12</v>
      </c>
      <c r="C67" s="8">
        <f>+'MATRIZ ENERGÉTICA'!A15</f>
        <v>44896</v>
      </c>
      <c r="D67" s="33" t="e">
        <f>+#REF!</f>
        <v>#REF!</v>
      </c>
      <c r="E67" s="37">
        <f>+'MATRIZ ENERGÉTICA'!$D15</f>
        <v>930983.28399999999</v>
      </c>
      <c r="F67" s="24" t="e">
        <f t="shared" si="22"/>
        <v>#REF!</v>
      </c>
      <c r="G67" s="37" t="e">
        <f t="shared" si="24"/>
        <v>#REF!</v>
      </c>
      <c r="H67" s="37" t="e">
        <f t="shared" si="25"/>
        <v>#REF!</v>
      </c>
      <c r="I67" s="24" t="e">
        <f t="shared" si="23"/>
        <v>#REF!</v>
      </c>
    </row>
    <row r="69" spans="2:10">
      <c r="C69" s="9" t="s">
        <v>11</v>
      </c>
      <c r="D69" s="10" t="e">
        <f>IF(SUM(D56:D67)=0,0,MAX(D56:D67))</f>
        <v>#REF!</v>
      </c>
      <c r="E69" s="34">
        <f>IF(SUM(E56:E67)=0,0,MAX(E56:E67))</f>
        <v>991522.14599999995</v>
      </c>
      <c r="F69" s="35"/>
      <c r="G69" s="35"/>
    </row>
    <row r="70" spans="2:10">
      <c r="C70" s="9" t="s">
        <v>12</v>
      </c>
      <c r="D70" s="10" t="e">
        <f>IF(SUM(D56:D67)=0,0,MIN(D56:D67))</f>
        <v>#REF!</v>
      </c>
      <c r="E70" s="34">
        <f>IF(SUM(E56:E67)=0,0,MIN(E56:E67))</f>
        <v>608498.48</v>
      </c>
      <c r="F70" s="35"/>
      <c r="G70" s="35"/>
    </row>
    <row r="71" spans="2:10">
      <c r="C71" s="9" t="s">
        <v>9</v>
      </c>
      <c r="D71" s="10" t="e">
        <f>IF(SUM(D56:D67)=0,0,AVERAGE(D56:D67))</f>
        <v>#REF!</v>
      </c>
      <c r="E71" s="34">
        <f>IF(SUM(E56:E67)=0,0,AVERAGE(E56:E67))</f>
        <v>770323.89366666658</v>
      </c>
      <c r="F71" s="35"/>
      <c r="G71" s="35"/>
    </row>
    <row r="72" spans="2:10">
      <c r="C72" s="9" t="s">
        <v>10</v>
      </c>
      <c r="D72" s="10" t="e">
        <f>IF(SUM(D56:D67)=0,0,STDEV(D56:D67))</f>
        <v>#REF!</v>
      </c>
      <c r="E72" s="34">
        <f>IF(SUM(E56:E67)=0,0,STDEV(E56:E67))</f>
        <v>108312.45979879658</v>
      </c>
      <c r="F72" s="35"/>
      <c r="G72" s="35"/>
    </row>
    <row r="73" spans="2:10">
      <c r="C73" s="6"/>
      <c r="D73" s="6"/>
      <c r="E73" s="6"/>
      <c r="F73" s="6"/>
      <c r="G73" s="6"/>
    </row>
    <row r="74" spans="2:10">
      <c r="C74" s="12" t="s">
        <v>13</v>
      </c>
      <c r="D74" s="6"/>
      <c r="E74" s="6"/>
      <c r="F74" s="6"/>
      <c r="G74" s="12" t="s">
        <v>56</v>
      </c>
    </row>
    <row r="75" spans="2:10">
      <c r="C75" s="6"/>
      <c r="D75" s="6"/>
      <c r="E75" s="6"/>
      <c r="F75" s="6"/>
    </row>
    <row r="76" spans="2:10">
      <c r="C76" s="261" t="s">
        <v>14</v>
      </c>
      <c r="D76" s="261"/>
      <c r="E76" s="13" t="e">
        <f>+LINEST(E56:E67,D56:D67)</f>
        <v>#VALUE!</v>
      </c>
      <c r="F76" s="11"/>
      <c r="G76" s="20" t="s">
        <v>14</v>
      </c>
      <c r="H76" s="20"/>
      <c r="I76" s="15" t="e">
        <f>+SLOPE(H56:H67,G56:G67)</f>
        <v>#REF!</v>
      </c>
      <c r="J76" s="15"/>
    </row>
    <row r="77" spans="2:10">
      <c r="C77" s="261" t="s">
        <v>15</v>
      </c>
      <c r="D77" s="261"/>
      <c r="E77" s="14" t="e">
        <f>+INTERCEPT(E56:E67,D56:D67)</f>
        <v>#REF!</v>
      </c>
      <c r="F77" s="11"/>
      <c r="G77" s="261" t="s">
        <v>15</v>
      </c>
      <c r="H77" s="261"/>
      <c r="I77" s="16" t="e">
        <f>+INTERCEPT(H56:H67,G56:G67)</f>
        <v>#REF!</v>
      </c>
      <c r="J77" s="16"/>
    </row>
    <row r="78" spans="2:10">
      <c r="C78" s="261" t="s">
        <v>16</v>
      </c>
      <c r="D78" s="261"/>
      <c r="E78" s="13" t="e">
        <f>+RSQ(E56:E67,D56:D67)</f>
        <v>#REF!</v>
      </c>
      <c r="F78" s="11"/>
      <c r="G78" s="261" t="s">
        <v>16</v>
      </c>
      <c r="H78" s="261"/>
      <c r="I78" s="15" t="e">
        <f>+RSQ(H56:H67,G56:G67)</f>
        <v>#REF!</v>
      </c>
      <c r="J78" s="15"/>
    </row>
    <row r="80" spans="2:10" ht="21">
      <c r="C80" s="36" t="s">
        <v>57</v>
      </c>
    </row>
    <row r="81" spans="2:5">
      <c r="B81" s="259" t="s">
        <v>60</v>
      </c>
      <c r="C81" s="259"/>
      <c r="D81" s="259"/>
      <c r="E81" s="259"/>
    </row>
    <row r="82" spans="2:5">
      <c r="B82" s="258" t="s">
        <v>5</v>
      </c>
      <c r="C82" s="258"/>
      <c r="D82" s="258" t="s">
        <v>53</v>
      </c>
      <c r="E82" s="258" t="s">
        <v>54</v>
      </c>
    </row>
    <row r="83" spans="2:5">
      <c r="B83" s="258"/>
      <c r="C83" s="258"/>
      <c r="D83" s="258"/>
      <c r="E83" s="258"/>
    </row>
    <row r="84" spans="2:5">
      <c r="B84" s="258"/>
      <c r="C84" s="258"/>
      <c r="D84" s="21" t="s">
        <v>25</v>
      </c>
      <c r="E84" s="21" t="s">
        <v>26</v>
      </c>
    </row>
    <row r="85" spans="2:5">
      <c r="B85" s="7">
        <v>1</v>
      </c>
      <c r="C85" s="8">
        <f t="shared" ref="C85:C96" si="26">+C56</f>
        <v>44562</v>
      </c>
      <c r="D85" s="33"/>
      <c r="E85" s="37"/>
    </row>
    <row r="86" spans="2:5">
      <c r="B86" s="7">
        <v>2</v>
      </c>
      <c r="C86" s="8">
        <f t="shared" si="26"/>
        <v>44593</v>
      </c>
      <c r="D86" s="33" t="e">
        <f t="shared" ref="D86:D96" si="27">+D8</f>
        <v>#REF!</v>
      </c>
      <c r="E86" s="37">
        <f>+'MATRIZ ENERGÉTICA'!D5</f>
        <v>733023.06799999997</v>
      </c>
    </row>
    <row r="87" spans="2:5">
      <c r="B87" s="7">
        <v>3</v>
      </c>
      <c r="C87" s="8">
        <f t="shared" si="26"/>
        <v>44621</v>
      </c>
      <c r="D87" s="33" t="e">
        <f t="shared" si="27"/>
        <v>#REF!</v>
      </c>
      <c r="E87" s="37">
        <f>+'MATRIZ ENERGÉTICA'!D6</f>
        <v>750525.24399999995</v>
      </c>
    </row>
    <row r="88" spans="2:5">
      <c r="B88" s="7">
        <v>4</v>
      </c>
      <c r="C88" s="8">
        <f t="shared" si="26"/>
        <v>44652</v>
      </c>
      <c r="D88" s="33" t="e">
        <f t="shared" si="27"/>
        <v>#REF!</v>
      </c>
      <c r="E88" s="37">
        <f>+'MATRIZ ENERGÉTICA'!D7</f>
        <v>652055.23200000008</v>
      </c>
    </row>
    <row r="89" spans="2:5">
      <c r="B89" s="7">
        <v>5</v>
      </c>
      <c r="C89" s="8">
        <f t="shared" si="26"/>
        <v>44682</v>
      </c>
      <c r="D89" s="33" t="e">
        <f t="shared" si="27"/>
        <v>#REF!</v>
      </c>
      <c r="E89" s="37">
        <f>+'MATRIZ ENERGÉTICA'!D8</f>
        <v>991522.14599999995</v>
      </c>
    </row>
    <row r="90" spans="2:5">
      <c r="B90" s="7">
        <v>6</v>
      </c>
      <c r="C90" s="8">
        <f t="shared" si="26"/>
        <v>44713</v>
      </c>
      <c r="D90" s="33" t="e">
        <f t="shared" si="27"/>
        <v>#REF!</v>
      </c>
      <c r="E90" s="37">
        <f>+'MATRIZ ENERGÉTICA'!D9</f>
        <v>761509.18599999999</v>
      </c>
    </row>
    <row r="91" spans="2:5">
      <c r="B91" s="7">
        <v>7</v>
      </c>
      <c r="C91" s="8">
        <f t="shared" si="26"/>
        <v>44743</v>
      </c>
      <c r="D91" s="33" t="e">
        <f t="shared" si="27"/>
        <v>#REF!</v>
      </c>
      <c r="E91" s="37">
        <f>+'MATRIZ ENERGÉTICA'!D10</f>
        <v>759057.97600000002</v>
      </c>
    </row>
    <row r="92" spans="2:5">
      <c r="B92" s="7">
        <v>8</v>
      </c>
      <c r="C92" s="8">
        <f t="shared" si="26"/>
        <v>44774</v>
      </c>
      <c r="D92" s="33" t="e">
        <f t="shared" si="27"/>
        <v>#REF!</v>
      </c>
      <c r="E92" s="37">
        <f>+'MATRIZ ENERGÉTICA'!D11</f>
        <v>851123.3</v>
      </c>
    </row>
    <row r="93" spans="2:5">
      <c r="B93" s="7">
        <v>9</v>
      </c>
      <c r="C93" s="8">
        <f t="shared" si="26"/>
        <v>44805</v>
      </c>
      <c r="D93" s="33" t="e">
        <f t="shared" si="27"/>
        <v>#REF!</v>
      </c>
      <c r="E93" s="37">
        <f>+'MATRIZ ENERGÉTICA'!D12</f>
        <v>731735.424</v>
      </c>
    </row>
    <row r="94" spans="2:5">
      <c r="B94" s="7">
        <v>10</v>
      </c>
      <c r="C94" s="8">
        <f t="shared" si="26"/>
        <v>44835</v>
      </c>
      <c r="D94" s="33" t="e">
        <f t="shared" si="27"/>
        <v>#REF!</v>
      </c>
      <c r="E94" s="37">
        <f>+'MATRIZ ENERGÉTICA'!D13</f>
        <v>608498.48</v>
      </c>
    </row>
    <row r="95" spans="2:5">
      <c r="B95" s="7">
        <v>11</v>
      </c>
      <c r="C95" s="8">
        <f t="shared" si="26"/>
        <v>44866</v>
      </c>
      <c r="D95" s="33"/>
      <c r="E95" s="37"/>
    </row>
    <row r="96" spans="2:5">
      <c r="B96" s="7">
        <v>12</v>
      </c>
      <c r="C96" s="8">
        <f t="shared" si="26"/>
        <v>44896</v>
      </c>
      <c r="D96" s="33" t="e">
        <f t="shared" si="27"/>
        <v>#REF!</v>
      </c>
      <c r="E96" s="37">
        <f>+'MATRIZ ENERGÉTICA'!D15</f>
        <v>930983.28399999999</v>
      </c>
    </row>
    <row r="98" spans="3:5">
      <c r="C98" s="9" t="s">
        <v>11</v>
      </c>
      <c r="D98" s="10" t="e">
        <f>IF(SUM(D85:D96)=0,0,MAX(D85:D96))</f>
        <v>#REF!</v>
      </c>
      <c r="E98" s="10">
        <f>IF(SUM(E85:E96)=0,0,MAX(E85:E96))</f>
        <v>991522.14599999995</v>
      </c>
    </row>
    <row r="99" spans="3:5">
      <c r="C99" s="9" t="s">
        <v>12</v>
      </c>
      <c r="D99" s="10" t="e">
        <f>IF(SUM(D85:D96)=0,0,MIN(D85:D96))</f>
        <v>#REF!</v>
      </c>
      <c r="E99" s="10">
        <f>IF(SUM(E85:E96)=0,0,MIN(E85:E96))</f>
        <v>608498.48</v>
      </c>
    </row>
    <row r="100" spans="3:5">
      <c r="C100" s="9" t="s">
        <v>9</v>
      </c>
      <c r="D100" s="10" t="e">
        <f>IF(SUM(D85:D96)=0,0,AVERAGE(D85:D96))</f>
        <v>#REF!</v>
      </c>
      <c r="E100" s="10">
        <f>IF(SUM(E85:E96)=0,0,AVERAGE(E85:E96))</f>
        <v>777003.3339999998</v>
      </c>
    </row>
    <row r="101" spans="3:5">
      <c r="C101" s="9" t="s">
        <v>10</v>
      </c>
      <c r="D101" s="10" t="e">
        <f>IF(SUM(D85:D96)=0,0,STDEV(D85:D96))</f>
        <v>#REF!</v>
      </c>
      <c r="E101" s="10">
        <f>IF(SUM(E85:E96)=0,0,STDEV(E85:E96))</f>
        <v>117603.13218520791</v>
      </c>
    </row>
  </sheetData>
  <mergeCells count="31">
    <mergeCell ref="B4:C6"/>
    <mergeCell ref="L31:M31"/>
    <mergeCell ref="C50:D50"/>
    <mergeCell ref="C27:D27"/>
    <mergeCell ref="C28:D28"/>
    <mergeCell ref="C29:D29"/>
    <mergeCell ref="B31:C33"/>
    <mergeCell ref="D31:D32"/>
    <mergeCell ref="E31:E32"/>
    <mergeCell ref="E53:E54"/>
    <mergeCell ref="F53:F54"/>
    <mergeCell ref="G53:G54"/>
    <mergeCell ref="H53:H54"/>
    <mergeCell ref="C48:D48"/>
    <mergeCell ref="C49:D49"/>
    <mergeCell ref="N31:O31"/>
    <mergeCell ref="J31:K31"/>
    <mergeCell ref="P31:Q31"/>
    <mergeCell ref="R31:S31"/>
    <mergeCell ref="B82:C84"/>
    <mergeCell ref="D82:D83"/>
    <mergeCell ref="E82:E83"/>
    <mergeCell ref="B81:E81"/>
    <mergeCell ref="I53:I54"/>
    <mergeCell ref="C76:D76"/>
    <mergeCell ref="C77:D77"/>
    <mergeCell ref="G77:H77"/>
    <mergeCell ref="C78:D78"/>
    <mergeCell ref="G78:H78"/>
    <mergeCell ref="B53:C55"/>
    <mergeCell ref="D53:D54"/>
  </mergeCells>
  <hyperlinks>
    <hyperlink ref="I1" location="Inicio!A1" display="Inicio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O1542"/>
  <sheetViews>
    <sheetView zoomScale="80" zoomScaleNormal="80" workbookViewId="0">
      <pane ySplit="1" topLeftCell="A95" activePane="bottomLeft" state="frozen"/>
      <selection pane="bottomLeft" activeCell="A104" sqref="A104:A114"/>
    </sheetView>
  </sheetViews>
  <sheetFormatPr baseColWidth="10" defaultColWidth="27.42578125" defaultRowHeight="11.25" customHeight="1"/>
  <cols>
    <col min="1" max="1" width="28.85546875" style="177" bestFit="1" customWidth="1"/>
    <col min="2" max="2" width="20.28515625" style="89" customWidth="1"/>
    <col min="3" max="3" width="19.5703125" style="89" bestFit="1" customWidth="1"/>
    <col min="4" max="4" width="11.42578125" style="175" customWidth="1"/>
    <col min="5" max="5" width="11.28515625" style="175" customWidth="1"/>
    <col min="6" max="6" width="10.28515625" style="89" customWidth="1"/>
    <col min="7" max="7" width="17.28515625" style="89" customWidth="1"/>
    <col min="8" max="8" width="23" style="89" customWidth="1"/>
    <col min="9" max="9" width="20.7109375" style="89" bestFit="1" customWidth="1"/>
    <col min="10" max="11" width="5.85546875" style="98" customWidth="1"/>
    <col min="12" max="12" width="12" style="89" customWidth="1"/>
    <col min="13" max="13" width="20" style="89" customWidth="1"/>
    <col min="14" max="14" width="19.28515625" style="89" customWidth="1"/>
    <col min="15" max="16384" width="27.42578125" style="89"/>
  </cols>
  <sheetData>
    <row r="1" spans="1:15" ht="33" customHeight="1">
      <c r="A1" s="99" t="s">
        <v>4</v>
      </c>
      <c r="B1" s="99" t="s">
        <v>0</v>
      </c>
      <c r="C1" s="99" t="s">
        <v>19</v>
      </c>
      <c r="D1" s="173" t="s">
        <v>1</v>
      </c>
      <c r="E1" s="173" t="s">
        <v>99</v>
      </c>
      <c r="F1" s="99" t="s">
        <v>20</v>
      </c>
      <c r="G1" s="99" t="s">
        <v>21</v>
      </c>
      <c r="H1" s="99" t="s">
        <v>2</v>
      </c>
      <c r="I1" s="99" t="s">
        <v>3</v>
      </c>
      <c r="J1" s="89"/>
      <c r="K1" s="89"/>
      <c r="L1" s="263" t="s">
        <v>100</v>
      </c>
      <c r="M1" s="264"/>
      <c r="N1" s="172">
        <f>6*4</f>
        <v>24</v>
      </c>
    </row>
    <row r="2" spans="1:15" ht="30.75">
      <c r="A2" s="176" t="s">
        <v>269</v>
      </c>
      <c r="B2" s="167" t="s">
        <v>150</v>
      </c>
      <c r="C2" s="68" t="s">
        <v>246</v>
      </c>
      <c r="D2" s="168">
        <v>2</v>
      </c>
      <c r="E2" s="168">
        <v>1.5</v>
      </c>
      <c r="F2" s="168">
        <v>1</v>
      </c>
      <c r="G2" s="168">
        <f>+F2*E2</f>
        <v>1.5</v>
      </c>
      <c r="H2" s="198">
        <v>2</v>
      </c>
      <c r="I2" s="95">
        <f>G2*H2</f>
        <v>3</v>
      </c>
      <c r="J2" s="194"/>
      <c r="K2" s="195"/>
      <c r="L2" s="252" t="s">
        <v>101</v>
      </c>
      <c r="M2" s="254"/>
      <c r="N2" s="193">
        <f>+'CONSUMOS Y PRODUCCIÓN'!C47</f>
        <v>220757</v>
      </c>
      <c r="O2" s="196">
        <f>+N2/N1</f>
        <v>9198.2083333333339</v>
      </c>
    </row>
    <row r="3" spans="1:15" ht="30.75">
      <c r="A3" s="176" t="s">
        <v>269</v>
      </c>
      <c r="B3" s="167" t="s">
        <v>151</v>
      </c>
      <c r="C3" s="68" t="s">
        <v>246</v>
      </c>
      <c r="D3" s="168">
        <v>5.5</v>
      </c>
      <c r="E3" s="168">
        <f>4</f>
        <v>4</v>
      </c>
      <c r="F3" s="168">
        <v>1</v>
      </c>
      <c r="G3" s="168">
        <f>+F3*E3</f>
        <v>4</v>
      </c>
      <c r="H3" s="199">
        <v>2</v>
      </c>
      <c r="I3" s="95">
        <f t="shared" ref="I3:I67" si="0">G3*H3</f>
        <v>8</v>
      </c>
      <c r="J3" s="89"/>
      <c r="K3" s="89"/>
      <c r="L3" s="263" t="s">
        <v>102</v>
      </c>
      <c r="M3" s="264"/>
      <c r="N3" s="96">
        <f>((SUM(I2:I987)*$N$1)-$N$2)/(SUM(I2:I987)*$N$1)</f>
        <v>2.8558719926098781E-2</v>
      </c>
    </row>
    <row r="4" spans="1:15" s="97" customFormat="1" ht="30.75">
      <c r="A4" s="176" t="s">
        <v>269</v>
      </c>
      <c r="B4" s="167" t="s">
        <v>152</v>
      </c>
      <c r="C4" s="68" t="s">
        <v>246</v>
      </c>
      <c r="D4" s="168">
        <v>2</v>
      </c>
      <c r="E4" s="168">
        <f>1.5</f>
        <v>1.5</v>
      </c>
      <c r="F4" s="168">
        <v>1</v>
      </c>
      <c r="G4" s="168">
        <f>+F4*E4</f>
        <v>1.5</v>
      </c>
      <c r="H4" s="199">
        <v>2</v>
      </c>
      <c r="I4" s="95">
        <f t="shared" si="0"/>
        <v>3</v>
      </c>
      <c r="J4" s="89"/>
      <c r="K4" s="89"/>
      <c r="L4" s="266" t="s">
        <v>103</v>
      </c>
      <c r="M4" s="265" t="s">
        <v>104</v>
      </c>
      <c r="N4" s="265"/>
    </row>
    <row r="5" spans="1:15" ht="30">
      <c r="A5" s="176" t="s">
        <v>269</v>
      </c>
      <c r="B5" s="167" t="s">
        <v>153</v>
      </c>
      <c r="C5" s="68" t="s">
        <v>246</v>
      </c>
      <c r="D5" s="168">
        <v>4</v>
      </c>
      <c r="E5" s="168">
        <v>3</v>
      </c>
      <c r="F5" s="168">
        <v>1</v>
      </c>
      <c r="G5" s="168">
        <f>+F5*E5</f>
        <v>3</v>
      </c>
      <c r="H5" s="199">
        <v>2</v>
      </c>
      <c r="I5" s="95">
        <f t="shared" si="0"/>
        <v>6</v>
      </c>
      <c r="J5" s="89"/>
      <c r="K5" s="89"/>
      <c r="L5" s="266"/>
      <c r="M5" s="265"/>
      <c r="N5" s="265"/>
    </row>
    <row r="6" spans="1:15" ht="30.75">
      <c r="A6" s="176" t="s">
        <v>269</v>
      </c>
      <c r="B6" s="167" t="s">
        <v>154</v>
      </c>
      <c r="C6" s="68" t="s">
        <v>246</v>
      </c>
      <c r="D6" s="168">
        <v>2</v>
      </c>
      <c r="E6" s="168">
        <v>1.5</v>
      </c>
      <c r="F6" s="168">
        <v>1</v>
      </c>
      <c r="G6" s="168">
        <f>+F6*E6</f>
        <v>1.5</v>
      </c>
      <c r="H6" s="199">
        <v>2</v>
      </c>
      <c r="I6" s="95">
        <f t="shared" si="0"/>
        <v>3</v>
      </c>
      <c r="J6" s="89"/>
      <c r="K6" s="89"/>
    </row>
    <row r="7" spans="1:15" ht="30">
      <c r="A7" s="176" t="s">
        <v>269</v>
      </c>
      <c r="B7" s="167" t="s">
        <v>155</v>
      </c>
      <c r="C7" s="68" t="s">
        <v>246</v>
      </c>
      <c r="D7" s="168">
        <v>4</v>
      </c>
      <c r="E7" s="168">
        <v>3</v>
      </c>
      <c r="F7" s="168">
        <v>1</v>
      </c>
      <c r="G7" s="168">
        <f>+F7*E7</f>
        <v>3</v>
      </c>
      <c r="H7" s="199">
        <v>2</v>
      </c>
      <c r="I7" s="95">
        <f t="shared" si="0"/>
        <v>6</v>
      </c>
      <c r="J7" s="89"/>
      <c r="K7" s="89"/>
    </row>
    <row r="8" spans="1:15" ht="30.75">
      <c r="A8" s="176" t="s">
        <v>269</v>
      </c>
      <c r="B8" s="167" t="s">
        <v>156</v>
      </c>
      <c r="C8" s="68" t="s">
        <v>246</v>
      </c>
      <c r="D8" s="168">
        <v>2</v>
      </c>
      <c r="E8" s="168">
        <v>1.5</v>
      </c>
      <c r="F8" s="168">
        <v>1</v>
      </c>
      <c r="G8" s="168">
        <f>+F8*E8</f>
        <v>1.5</v>
      </c>
      <c r="H8" s="199">
        <v>2</v>
      </c>
      <c r="I8" s="95">
        <f t="shared" si="0"/>
        <v>3</v>
      </c>
      <c r="J8" s="89"/>
      <c r="K8" s="89"/>
    </row>
    <row r="9" spans="1:15" ht="30.75">
      <c r="A9" s="176" t="s">
        <v>53</v>
      </c>
      <c r="B9" s="167" t="s">
        <v>157</v>
      </c>
      <c r="C9" s="68" t="s">
        <v>247</v>
      </c>
      <c r="D9" s="168">
        <v>3</v>
      </c>
      <c r="E9" s="168">
        <v>2.2000000000000002</v>
      </c>
      <c r="F9" s="168">
        <v>1</v>
      </c>
      <c r="G9" s="168">
        <f>+F9*E9</f>
        <v>2.2000000000000002</v>
      </c>
      <c r="H9" s="199">
        <v>24</v>
      </c>
      <c r="I9" s="95">
        <f t="shared" si="0"/>
        <v>52.800000000000004</v>
      </c>
      <c r="J9" s="89"/>
      <c r="K9" s="89"/>
    </row>
    <row r="10" spans="1:15" ht="23.25" customHeight="1">
      <c r="A10" s="176" t="s">
        <v>53</v>
      </c>
      <c r="B10" s="167" t="s">
        <v>158</v>
      </c>
      <c r="C10" s="68" t="s">
        <v>247</v>
      </c>
      <c r="D10" s="168">
        <v>3</v>
      </c>
      <c r="E10" s="168">
        <v>2.2000000000000002</v>
      </c>
      <c r="F10" s="168">
        <v>1</v>
      </c>
      <c r="G10" s="168">
        <f>+F10*E10</f>
        <v>2.2000000000000002</v>
      </c>
      <c r="H10" s="199">
        <v>24</v>
      </c>
      <c r="I10" s="95">
        <f t="shared" si="0"/>
        <v>52.800000000000004</v>
      </c>
      <c r="J10" s="89"/>
      <c r="K10" s="89"/>
    </row>
    <row r="11" spans="1:15" ht="23.25" customHeight="1">
      <c r="A11" s="176" t="s">
        <v>53</v>
      </c>
      <c r="B11" s="167" t="s">
        <v>159</v>
      </c>
      <c r="C11" s="68" t="s">
        <v>247</v>
      </c>
      <c r="D11" s="168">
        <v>3</v>
      </c>
      <c r="E11" s="168">
        <v>2.2000000000000002</v>
      </c>
      <c r="F11" s="168">
        <v>1</v>
      </c>
      <c r="G11" s="168">
        <f>+F11*E11</f>
        <v>2.2000000000000002</v>
      </c>
      <c r="H11" s="199">
        <v>24</v>
      </c>
      <c r="I11" s="95">
        <f t="shared" si="0"/>
        <v>52.800000000000004</v>
      </c>
      <c r="J11" s="89"/>
      <c r="K11" s="89"/>
    </row>
    <row r="12" spans="1:15" ht="23.25" customHeight="1">
      <c r="A12" s="176" t="s">
        <v>53</v>
      </c>
      <c r="B12" s="167" t="s">
        <v>160</v>
      </c>
      <c r="C12" s="68" t="s">
        <v>247</v>
      </c>
      <c r="D12" s="168">
        <v>2</v>
      </c>
      <c r="E12" s="168">
        <v>1.5</v>
      </c>
      <c r="F12" s="168">
        <v>1</v>
      </c>
      <c r="G12" s="168">
        <f>+F12*E12</f>
        <v>1.5</v>
      </c>
      <c r="H12" s="199">
        <v>24</v>
      </c>
      <c r="I12" s="95">
        <f t="shared" si="0"/>
        <v>36</v>
      </c>
      <c r="J12" s="89"/>
      <c r="K12" s="89"/>
    </row>
    <row r="13" spans="1:15" ht="30.75">
      <c r="A13" s="176" t="s">
        <v>53</v>
      </c>
      <c r="B13" s="167" t="s">
        <v>161</v>
      </c>
      <c r="C13" s="68" t="s">
        <v>247</v>
      </c>
      <c r="D13" s="168">
        <v>10</v>
      </c>
      <c r="E13" s="168">
        <v>7.5</v>
      </c>
      <c r="F13" s="168">
        <v>1</v>
      </c>
      <c r="G13" s="168">
        <f>+F13*E13</f>
        <v>7.5</v>
      </c>
      <c r="H13" s="199">
        <v>24</v>
      </c>
      <c r="I13" s="95">
        <f t="shared" si="0"/>
        <v>180</v>
      </c>
      <c r="J13" s="89"/>
      <c r="K13" s="89"/>
    </row>
    <row r="14" spans="1:15" ht="15.75">
      <c r="A14" s="176" t="s">
        <v>53</v>
      </c>
      <c r="B14" s="167" t="s">
        <v>162</v>
      </c>
      <c r="C14" s="68" t="s">
        <v>247</v>
      </c>
      <c r="D14" s="168">
        <v>4</v>
      </c>
      <c r="E14" s="168">
        <v>3</v>
      </c>
      <c r="F14" s="168">
        <v>1</v>
      </c>
      <c r="G14" s="168">
        <f>+F14*E14</f>
        <v>3</v>
      </c>
      <c r="H14" s="199">
        <v>24</v>
      </c>
      <c r="I14" s="95">
        <f t="shared" si="0"/>
        <v>72</v>
      </c>
      <c r="J14" s="89"/>
      <c r="K14" s="89"/>
    </row>
    <row r="15" spans="1:15" ht="45.75">
      <c r="A15" s="176" t="s">
        <v>53</v>
      </c>
      <c r="B15" s="167" t="s">
        <v>163</v>
      </c>
      <c r="C15" s="68" t="s">
        <v>247</v>
      </c>
      <c r="D15" s="168">
        <v>2</v>
      </c>
      <c r="E15" s="168">
        <v>1.5</v>
      </c>
      <c r="F15" s="168">
        <v>1</v>
      </c>
      <c r="G15" s="168">
        <f>+F15*E15</f>
        <v>1.5</v>
      </c>
      <c r="H15" s="199">
        <v>24</v>
      </c>
      <c r="I15" s="95">
        <f t="shared" si="0"/>
        <v>36</v>
      </c>
      <c r="J15" s="89"/>
      <c r="K15" s="89"/>
    </row>
    <row r="16" spans="1:15" ht="15.75">
      <c r="A16" s="176" t="s">
        <v>53</v>
      </c>
      <c r="B16" s="167" t="s">
        <v>281</v>
      </c>
      <c r="C16" s="68" t="s">
        <v>248</v>
      </c>
      <c r="D16" s="168">
        <v>300</v>
      </c>
      <c r="E16" s="168">
        <v>22.5</v>
      </c>
      <c r="F16" s="168">
        <v>1</v>
      </c>
      <c r="G16" s="168">
        <f>+F16*E16</f>
        <v>22.5</v>
      </c>
      <c r="H16" s="199">
        <v>24</v>
      </c>
      <c r="I16" s="95">
        <f t="shared" si="0"/>
        <v>540</v>
      </c>
      <c r="J16" s="89"/>
      <c r="K16" s="89"/>
    </row>
    <row r="17" spans="1:11" ht="45.75">
      <c r="A17" s="176" t="s">
        <v>53</v>
      </c>
      <c r="B17" s="167" t="s">
        <v>164</v>
      </c>
      <c r="C17" s="68" t="s">
        <v>248</v>
      </c>
      <c r="D17" s="168">
        <v>5</v>
      </c>
      <c r="E17" s="168">
        <v>4</v>
      </c>
      <c r="F17" s="168">
        <v>1</v>
      </c>
      <c r="G17" s="168">
        <f>+F17*E17</f>
        <v>4</v>
      </c>
      <c r="H17" s="199">
        <v>24</v>
      </c>
      <c r="I17" s="95">
        <f t="shared" si="0"/>
        <v>96</v>
      </c>
      <c r="J17" s="89"/>
      <c r="K17" s="89"/>
    </row>
    <row r="18" spans="1:11" ht="30.75">
      <c r="A18" s="176" t="s">
        <v>53</v>
      </c>
      <c r="B18" s="167" t="s">
        <v>165</v>
      </c>
      <c r="C18" s="68" t="s">
        <v>248</v>
      </c>
      <c r="D18" s="168">
        <v>5</v>
      </c>
      <c r="E18" s="168">
        <v>3.7</v>
      </c>
      <c r="F18" s="168">
        <v>1</v>
      </c>
      <c r="G18" s="168">
        <f>+F18*E18</f>
        <v>3.7</v>
      </c>
      <c r="H18" s="199">
        <v>24</v>
      </c>
      <c r="I18" s="95">
        <f t="shared" si="0"/>
        <v>88.800000000000011</v>
      </c>
      <c r="J18" s="89"/>
      <c r="K18" s="89"/>
    </row>
    <row r="19" spans="1:11" ht="30.75">
      <c r="A19" s="176" t="s">
        <v>53</v>
      </c>
      <c r="B19" s="167" t="s">
        <v>166</v>
      </c>
      <c r="C19" s="68" t="s">
        <v>248</v>
      </c>
      <c r="D19" s="168">
        <v>30</v>
      </c>
      <c r="E19" s="168">
        <v>22</v>
      </c>
      <c r="F19" s="168">
        <v>1</v>
      </c>
      <c r="G19" s="168">
        <f>+F19*E19</f>
        <v>22</v>
      </c>
      <c r="H19" s="199">
        <v>24</v>
      </c>
      <c r="I19" s="95">
        <f t="shared" si="0"/>
        <v>528</v>
      </c>
      <c r="J19" s="89"/>
      <c r="K19" s="89"/>
    </row>
    <row r="20" spans="1:11" ht="30.75">
      <c r="A20" s="176" t="s">
        <v>53</v>
      </c>
      <c r="B20" s="167" t="s">
        <v>167</v>
      </c>
      <c r="C20" s="68" t="s">
        <v>248</v>
      </c>
      <c r="D20" s="174">
        <v>24</v>
      </c>
      <c r="E20" s="174">
        <v>17.5</v>
      </c>
      <c r="F20" s="168">
        <v>1</v>
      </c>
      <c r="G20" s="168">
        <f>+F20*E20</f>
        <v>17.5</v>
      </c>
      <c r="H20" s="199">
        <v>24</v>
      </c>
      <c r="I20" s="95">
        <f t="shared" si="0"/>
        <v>420</v>
      </c>
      <c r="J20" s="89"/>
      <c r="K20" s="89"/>
    </row>
    <row r="21" spans="1:11" ht="30.75">
      <c r="A21" s="176" t="s">
        <v>53</v>
      </c>
      <c r="B21" s="167" t="s">
        <v>168</v>
      </c>
      <c r="C21" s="68" t="s">
        <v>248</v>
      </c>
      <c r="D21" s="174">
        <v>0.5</v>
      </c>
      <c r="E21" s="174">
        <v>0.37</v>
      </c>
      <c r="F21" s="168">
        <v>1</v>
      </c>
      <c r="G21" s="168">
        <f>+F21*E21</f>
        <v>0.37</v>
      </c>
      <c r="H21" s="199">
        <v>24</v>
      </c>
      <c r="I21" s="95">
        <f t="shared" si="0"/>
        <v>8.879999999999999</v>
      </c>
      <c r="J21" s="89"/>
      <c r="K21" s="89"/>
    </row>
    <row r="22" spans="1:11" ht="30.75">
      <c r="A22" s="176" t="s">
        <v>53</v>
      </c>
      <c r="B22" s="167" t="s">
        <v>169</v>
      </c>
      <c r="C22" s="68" t="s">
        <v>248</v>
      </c>
      <c r="D22" s="174">
        <v>4</v>
      </c>
      <c r="E22" s="174">
        <v>3</v>
      </c>
      <c r="F22" s="168">
        <v>1</v>
      </c>
      <c r="G22" s="168">
        <f>+F22*E22</f>
        <v>3</v>
      </c>
      <c r="H22" s="199">
        <v>24</v>
      </c>
      <c r="I22" s="95">
        <f t="shared" si="0"/>
        <v>72</v>
      </c>
      <c r="J22" s="89"/>
      <c r="K22" s="89"/>
    </row>
    <row r="23" spans="1:11" ht="30.75">
      <c r="A23" s="176" t="s">
        <v>53</v>
      </c>
      <c r="B23" s="167" t="s">
        <v>170</v>
      </c>
      <c r="C23" s="68" t="s">
        <v>249</v>
      </c>
      <c r="D23" s="174">
        <v>5.5</v>
      </c>
      <c r="E23" s="174">
        <v>4</v>
      </c>
      <c r="F23" s="168">
        <v>1</v>
      </c>
      <c r="G23" s="168">
        <f>+F23*E23</f>
        <v>4</v>
      </c>
      <c r="H23" s="199">
        <v>18</v>
      </c>
      <c r="I23" s="95">
        <f t="shared" si="0"/>
        <v>72</v>
      </c>
      <c r="J23" s="89"/>
      <c r="K23" s="89"/>
    </row>
    <row r="24" spans="1:11" ht="45.75">
      <c r="A24" s="176" t="s">
        <v>53</v>
      </c>
      <c r="B24" s="167" t="s">
        <v>171</v>
      </c>
      <c r="C24" s="68" t="s">
        <v>249</v>
      </c>
      <c r="D24" s="174">
        <v>5</v>
      </c>
      <c r="E24" s="174">
        <v>3.7</v>
      </c>
      <c r="F24" s="168">
        <v>1</v>
      </c>
      <c r="G24" s="168">
        <f>+F24*E24</f>
        <v>3.7</v>
      </c>
      <c r="H24" s="199">
        <v>18</v>
      </c>
      <c r="I24" s="95">
        <f t="shared" si="0"/>
        <v>66.600000000000009</v>
      </c>
      <c r="J24" s="89"/>
      <c r="K24" s="89"/>
    </row>
    <row r="25" spans="1:11" ht="15.75">
      <c r="A25" s="176" t="s">
        <v>53</v>
      </c>
      <c r="B25" s="167" t="s">
        <v>172</v>
      </c>
      <c r="C25" s="68" t="s">
        <v>249</v>
      </c>
      <c r="D25" s="174">
        <v>30</v>
      </c>
      <c r="E25" s="174">
        <v>22</v>
      </c>
      <c r="F25" s="168">
        <v>1</v>
      </c>
      <c r="G25" s="168">
        <f>+F25*E25</f>
        <v>22</v>
      </c>
      <c r="H25" s="199">
        <v>18</v>
      </c>
      <c r="I25" s="95">
        <f t="shared" si="0"/>
        <v>396</v>
      </c>
      <c r="J25" s="89"/>
      <c r="K25" s="89"/>
    </row>
    <row r="26" spans="1:11" ht="30.75">
      <c r="A26" s="176" t="s">
        <v>53</v>
      </c>
      <c r="B26" s="167" t="s">
        <v>173</v>
      </c>
      <c r="C26" s="68" t="s">
        <v>249</v>
      </c>
      <c r="D26" s="174">
        <v>4</v>
      </c>
      <c r="E26" s="174">
        <v>3</v>
      </c>
      <c r="F26" s="168">
        <v>1</v>
      </c>
      <c r="G26" s="168">
        <f>+F26*E26</f>
        <v>3</v>
      </c>
      <c r="H26" s="199">
        <v>18</v>
      </c>
      <c r="I26" s="95">
        <f t="shared" si="0"/>
        <v>54</v>
      </c>
      <c r="J26" s="89"/>
      <c r="K26" s="89"/>
    </row>
    <row r="27" spans="1:11" ht="15.75">
      <c r="A27" s="176" t="s">
        <v>53</v>
      </c>
      <c r="B27" s="167" t="s">
        <v>174</v>
      </c>
      <c r="C27" s="68" t="s">
        <v>250</v>
      </c>
      <c r="D27" s="174">
        <v>5</v>
      </c>
      <c r="E27" s="174">
        <v>4</v>
      </c>
      <c r="F27" s="168">
        <v>1</v>
      </c>
      <c r="G27" s="168">
        <f>+F27*E27</f>
        <v>4</v>
      </c>
      <c r="H27" s="199">
        <v>18</v>
      </c>
      <c r="I27" s="95">
        <f t="shared" si="0"/>
        <v>72</v>
      </c>
      <c r="J27" s="89"/>
      <c r="K27" s="89"/>
    </row>
    <row r="28" spans="1:11" ht="15.75">
      <c r="A28" s="176" t="s">
        <v>53</v>
      </c>
      <c r="B28" s="167" t="s">
        <v>175</v>
      </c>
      <c r="C28" s="68" t="s">
        <v>250</v>
      </c>
      <c r="D28" s="174">
        <v>3</v>
      </c>
      <c r="E28" s="174">
        <v>2.2000000000000002</v>
      </c>
      <c r="F28" s="168">
        <v>1</v>
      </c>
      <c r="G28" s="168">
        <f>+F28*E28</f>
        <v>2.2000000000000002</v>
      </c>
      <c r="H28" s="199">
        <v>18</v>
      </c>
      <c r="I28" s="95">
        <f t="shared" si="0"/>
        <v>39.6</v>
      </c>
      <c r="J28" s="89"/>
      <c r="K28" s="89"/>
    </row>
    <row r="29" spans="1:11" ht="15.75">
      <c r="A29" s="176" t="s">
        <v>53</v>
      </c>
      <c r="B29" s="167" t="s">
        <v>176</v>
      </c>
      <c r="C29" s="68" t="s">
        <v>250</v>
      </c>
      <c r="D29" s="174">
        <v>30</v>
      </c>
      <c r="E29" s="174">
        <v>22</v>
      </c>
      <c r="F29" s="168">
        <v>1</v>
      </c>
      <c r="G29" s="168">
        <f>+F29*E29</f>
        <v>22</v>
      </c>
      <c r="H29" s="199">
        <v>18</v>
      </c>
      <c r="I29" s="95">
        <f t="shared" si="0"/>
        <v>396</v>
      </c>
      <c r="J29" s="89"/>
      <c r="K29" s="89"/>
    </row>
    <row r="30" spans="1:11" ht="15.75">
      <c r="A30" s="176" t="s">
        <v>53</v>
      </c>
      <c r="B30" s="167" t="s">
        <v>177</v>
      </c>
      <c r="C30" s="68" t="s">
        <v>250</v>
      </c>
      <c r="D30" s="174">
        <v>250</v>
      </c>
      <c r="E30" s="174">
        <v>187</v>
      </c>
      <c r="F30" s="168">
        <v>1</v>
      </c>
      <c r="G30" s="168">
        <f>+F30*E30</f>
        <v>187</v>
      </c>
      <c r="H30" s="199">
        <v>12</v>
      </c>
      <c r="I30" s="95">
        <f t="shared" si="0"/>
        <v>2244</v>
      </c>
      <c r="J30" s="89"/>
      <c r="K30" s="89"/>
    </row>
    <row r="31" spans="1:11" ht="30.75">
      <c r="A31" s="176" t="s">
        <v>53</v>
      </c>
      <c r="B31" s="167" t="s">
        <v>178</v>
      </c>
      <c r="C31" s="68" t="s">
        <v>250</v>
      </c>
      <c r="D31" s="174">
        <v>1.5</v>
      </c>
      <c r="E31" s="174">
        <v>1.5</v>
      </c>
      <c r="F31" s="168">
        <v>1</v>
      </c>
      <c r="G31" s="168">
        <f>+F31*E31</f>
        <v>1.5</v>
      </c>
      <c r="H31" s="199">
        <v>12</v>
      </c>
      <c r="I31" s="95">
        <f t="shared" si="0"/>
        <v>18</v>
      </c>
      <c r="J31" s="89"/>
      <c r="K31" s="89"/>
    </row>
    <row r="32" spans="1:11" ht="30.75">
      <c r="A32" s="176" t="s">
        <v>53</v>
      </c>
      <c r="B32" s="167" t="s">
        <v>179</v>
      </c>
      <c r="C32" s="68" t="s">
        <v>250</v>
      </c>
      <c r="D32" s="174">
        <v>1.5</v>
      </c>
      <c r="E32" s="174">
        <v>1.5</v>
      </c>
      <c r="F32" s="168">
        <v>1</v>
      </c>
      <c r="G32" s="168">
        <f>+F32*E32</f>
        <v>1.5</v>
      </c>
      <c r="H32" s="199">
        <v>12</v>
      </c>
      <c r="I32" s="95">
        <f t="shared" si="0"/>
        <v>18</v>
      </c>
      <c r="J32" s="89"/>
      <c r="K32" s="89"/>
    </row>
    <row r="33" spans="1:11" ht="30.75">
      <c r="A33" s="176" t="s">
        <v>53</v>
      </c>
      <c r="B33" s="167" t="s">
        <v>180</v>
      </c>
      <c r="C33" s="68" t="s">
        <v>250</v>
      </c>
      <c r="D33" s="174">
        <v>5</v>
      </c>
      <c r="E33" s="174">
        <v>3.7</v>
      </c>
      <c r="F33" s="168">
        <v>1</v>
      </c>
      <c r="G33" s="168">
        <f>+F33*E33</f>
        <v>3.7</v>
      </c>
      <c r="H33" s="199">
        <v>12</v>
      </c>
      <c r="I33" s="95">
        <f t="shared" si="0"/>
        <v>44.400000000000006</v>
      </c>
      <c r="J33" s="89"/>
      <c r="K33" s="89"/>
    </row>
    <row r="34" spans="1:11" ht="45.75">
      <c r="A34" s="176" t="s">
        <v>53</v>
      </c>
      <c r="B34" s="167" t="s">
        <v>181</v>
      </c>
      <c r="C34" s="68" t="s">
        <v>250</v>
      </c>
      <c r="D34" s="174">
        <v>1.2</v>
      </c>
      <c r="E34" s="174">
        <v>0.9</v>
      </c>
      <c r="F34" s="168">
        <v>1</v>
      </c>
      <c r="G34" s="168">
        <f>+F34*E34</f>
        <v>0.9</v>
      </c>
      <c r="H34" s="199">
        <v>12</v>
      </c>
      <c r="I34" s="95">
        <f t="shared" si="0"/>
        <v>10.8</v>
      </c>
      <c r="J34" s="89"/>
      <c r="K34" s="89"/>
    </row>
    <row r="35" spans="1:11" ht="15.75">
      <c r="A35" s="176" t="s">
        <v>53</v>
      </c>
      <c r="B35" s="167" t="s">
        <v>182</v>
      </c>
      <c r="C35" s="68" t="s">
        <v>250</v>
      </c>
      <c r="D35" s="174">
        <v>2</v>
      </c>
      <c r="E35" s="174">
        <v>1.5</v>
      </c>
      <c r="F35" s="168">
        <v>1</v>
      </c>
      <c r="G35" s="168">
        <f>+F35*E35</f>
        <v>1.5</v>
      </c>
      <c r="H35" s="199">
        <v>12</v>
      </c>
      <c r="I35" s="95">
        <f t="shared" si="0"/>
        <v>18</v>
      </c>
      <c r="J35" s="89"/>
      <c r="K35" s="89"/>
    </row>
    <row r="36" spans="1:11" ht="30.75">
      <c r="A36" s="176" t="s">
        <v>53</v>
      </c>
      <c r="B36" s="167" t="s">
        <v>183</v>
      </c>
      <c r="C36" s="68" t="s">
        <v>250</v>
      </c>
      <c r="D36" s="174">
        <v>2.4</v>
      </c>
      <c r="E36" s="174">
        <v>1.8</v>
      </c>
      <c r="F36" s="168">
        <v>1</v>
      </c>
      <c r="G36" s="168">
        <f>+F36*E36</f>
        <v>1.8</v>
      </c>
      <c r="H36" s="199">
        <v>12</v>
      </c>
      <c r="I36" s="95">
        <f t="shared" si="0"/>
        <v>21.6</v>
      </c>
      <c r="J36" s="89"/>
      <c r="K36" s="89"/>
    </row>
    <row r="37" spans="1:11" ht="30.75">
      <c r="A37" s="176" t="s">
        <v>53</v>
      </c>
      <c r="B37" s="167" t="s">
        <v>184</v>
      </c>
      <c r="C37" s="68" t="s">
        <v>250</v>
      </c>
      <c r="D37" s="174">
        <v>2</v>
      </c>
      <c r="E37" s="174">
        <v>1.5</v>
      </c>
      <c r="F37" s="168">
        <v>1</v>
      </c>
      <c r="G37" s="168">
        <f>+F37*E37</f>
        <v>1.5</v>
      </c>
      <c r="H37" s="199">
        <v>12</v>
      </c>
      <c r="I37" s="95">
        <f t="shared" si="0"/>
        <v>18</v>
      </c>
      <c r="J37" s="89"/>
      <c r="K37" s="89"/>
    </row>
    <row r="38" spans="1:11" ht="30.75">
      <c r="A38" s="176" t="s">
        <v>53</v>
      </c>
      <c r="B38" s="167" t="s">
        <v>185</v>
      </c>
      <c r="C38" s="68" t="s">
        <v>250</v>
      </c>
      <c r="D38" s="174">
        <v>2</v>
      </c>
      <c r="E38" s="174">
        <v>1.5</v>
      </c>
      <c r="F38" s="168">
        <v>1</v>
      </c>
      <c r="G38" s="168">
        <f>+F38*E38</f>
        <v>1.5</v>
      </c>
      <c r="H38" s="199">
        <v>12</v>
      </c>
      <c r="I38" s="95">
        <f t="shared" si="0"/>
        <v>18</v>
      </c>
      <c r="J38" s="89"/>
      <c r="K38" s="89"/>
    </row>
    <row r="39" spans="1:11" ht="15.75">
      <c r="A39" s="176" t="s">
        <v>53</v>
      </c>
      <c r="B39" s="167" t="s">
        <v>186</v>
      </c>
      <c r="C39" s="68" t="s">
        <v>250</v>
      </c>
      <c r="D39" s="174">
        <v>7.5</v>
      </c>
      <c r="E39" s="174">
        <v>5.5</v>
      </c>
      <c r="F39" s="168">
        <v>1</v>
      </c>
      <c r="G39" s="168">
        <f>+F39*E39</f>
        <v>5.5</v>
      </c>
      <c r="H39" s="199">
        <v>12</v>
      </c>
      <c r="I39" s="95">
        <f t="shared" si="0"/>
        <v>66</v>
      </c>
      <c r="J39" s="89"/>
      <c r="K39" s="89"/>
    </row>
    <row r="40" spans="1:11" ht="45.75">
      <c r="A40" s="176" t="s">
        <v>53</v>
      </c>
      <c r="B40" s="167" t="s">
        <v>187</v>
      </c>
      <c r="C40" s="68" t="s">
        <v>250</v>
      </c>
      <c r="D40" s="174">
        <v>3</v>
      </c>
      <c r="E40" s="174">
        <v>2.2000000000000002</v>
      </c>
      <c r="F40" s="168">
        <v>1</v>
      </c>
      <c r="G40" s="168">
        <f>+F40*E40</f>
        <v>2.2000000000000002</v>
      </c>
      <c r="H40" s="199">
        <v>12</v>
      </c>
      <c r="I40" s="95">
        <f t="shared" si="0"/>
        <v>26.400000000000002</v>
      </c>
      <c r="J40" s="89"/>
      <c r="K40" s="89"/>
    </row>
    <row r="41" spans="1:11" ht="30.75">
      <c r="A41" s="176" t="s">
        <v>53</v>
      </c>
      <c r="B41" s="167" t="s">
        <v>188</v>
      </c>
      <c r="C41" s="68" t="s">
        <v>250</v>
      </c>
      <c r="D41" s="174">
        <v>2</v>
      </c>
      <c r="E41" s="174">
        <v>1.5</v>
      </c>
      <c r="F41" s="168">
        <v>1</v>
      </c>
      <c r="G41" s="168">
        <f>+F41*E41</f>
        <v>1.5</v>
      </c>
      <c r="H41" s="199">
        <v>12</v>
      </c>
      <c r="I41" s="95">
        <f t="shared" si="0"/>
        <v>18</v>
      </c>
      <c r="J41" s="89"/>
      <c r="K41" s="89"/>
    </row>
    <row r="42" spans="1:11" ht="30.75">
      <c r="A42" s="176" t="s">
        <v>53</v>
      </c>
      <c r="B42" s="167" t="s">
        <v>189</v>
      </c>
      <c r="C42" s="68" t="s">
        <v>250</v>
      </c>
      <c r="D42" s="174">
        <v>2</v>
      </c>
      <c r="E42" s="174">
        <v>1.5</v>
      </c>
      <c r="F42" s="168">
        <v>1</v>
      </c>
      <c r="G42" s="168">
        <f>+F42*E42</f>
        <v>1.5</v>
      </c>
      <c r="H42" s="199">
        <v>12</v>
      </c>
      <c r="I42" s="95">
        <f t="shared" si="0"/>
        <v>18</v>
      </c>
      <c r="J42" s="89"/>
      <c r="K42" s="89"/>
    </row>
    <row r="43" spans="1:11" ht="30.75">
      <c r="A43" s="176" t="s">
        <v>53</v>
      </c>
      <c r="B43" s="167" t="s">
        <v>190</v>
      </c>
      <c r="C43" s="68" t="s">
        <v>250</v>
      </c>
      <c r="D43" s="174">
        <v>5.5</v>
      </c>
      <c r="E43" s="174">
        <v>4</v>
      </c>
      <c r="F43" s="168">
        <v>1</v>
      </c>
      <c r="G43" s="168">
        <f>+F43*E43</f>
        <v>4</v>
      </c>
      <c r="H43" s="199">
        <v>12</v>
      </c>
      <c r="I43" s="95">
        <f t="shared" si="0"/>
        <v>48</v>
      </c>
      <c r="J43" s="89"/>
      <c r="K43" s="89"/>
    </row>
    <row r="44" spans="1:11" ht="30.75">
      <c r="A44" s="176" t="s">
        <v>53</v>
      </c>
      <c r="B44" s="167" t="s">
        <v>191</v>
      </c>
      <c r="C44" s="166" t="s">
        <v>251</v>
      </c>
      <c r="D44" s="174">
        <v>5.5</v>
      </c>
      <c r="E44" s="174">
        <v>4</v>
      </c>
      <c r="F44" s="168">
        <v>1</v>
      </c>
      <c r="G44" s="168">
        <f>+F44*E44</f>
        <v>4</v>
      </c>
      <c r="H44" s="199">
        <v>4</v>
      </c>
      <c r="I44" s="95">
        <f t="shared" si="0"/>
        <v>16</v>
      </c>
      <c r="J44" s="89"/>
      <c r="K44" s="89"/>
    </row>
    <row r="45" spans="1:11" ht="45.75">
      <c r="A45" s="176" t="s">
        <v>53</v>
      </c>
      <c r="B45" s="167" t="s">
        <v>192</v>
      </c>
      <c r="C45" s="166" t="s">
        <v>251</v>
      </c>
      <c r="D45" s="174">
        <v>20</v>
      </c>
      <c r="E45" s="174">
        <v>15</v>
      </c>
      <c r="F45" s="168">
        <v>1</v>
      </c>
      <c r="G45" s="168">
        <f>+F45*E45</f>
        <v>15</v>
      </c>
      <c r="H45" s="199">
        <v>4</v>
      </c>
      <c r="I45" s="95">
        <f t="shared" si="0"/>
        <v>60</v>
      </c>
      <c r="J45" s="89"/>
      <c r="K45" s="89"/>
    </row>
    <row r="46" spans="1:11" ht="30.75">
      <c r="A46" s="176" t="s">
        <v>53</v>
      </c>
      <c r="B46" s="167" t="s">
        <v>193</v>
      </c>
      <c r="C46" s="166" t="s">
        <v>251</v>
      </c>
      <c r="D46" s="174">
        <v>1.5</v>
      </c>
      <c r="E46" s="174">
        <v>1.1000000000000001</v>
      </c>
      <c r="F46" s="168">
        <v>1</v>
      </c>
      <c r="G46" s="168">
        <f>+F46*E46</f>
        <v>1.1000000000000001</v>
      </c>
      <c r="H46" s="199">
        <v>4</v>
      </c>
      <c r="I46" s="95">
        <f t="shared" si="0"/>
        <v>4.4000000000000004</v>
      </c>
      <c r="J46" s="89"/>
      <c r="K46" s="89"/>
    </row>
    <row r="47" spans="1:11" ht="30.75">
      <c r="A47" s="176" t="s">
        <v>53</v>
      </c>
      <c r="B47" s="167" t="s">
        <v>194</v>
      </c>
      <c r="C47" s="166" t="s">
        <v>251</v>
      </c>
      <c r="D47" s="174">
        <v>2</v>
      </c>
      <c r="E47" s="174">
        <v>1.5</v>
      </c>
      <c r="F47" s="168">
        <v>1</v>
      </c>
      <c r="G47" s="168">
        <f>+F47*E47</f>
        <v>1.5</v>
      </c>
      <c r="H47" s="199">
        <v>4</v>
      </c>
      <c r="I47" s="95">
        <f t="shared" si="0"/>
        <v>6</v>
      </c>
      <c r="J47" s="89"/>
      <c r="K47" s="89"/>
    </row>
    <row r="48" spans="1:11" ht="45.75">
      <c r="A48" s="176" t="s">
        <v>53</v>
      </c>
      <c r="B48" s="167" t="s">
        <v>195</v>
      </c>
      <c r="C48" s="166" t="s">
        <v>251</v>
      </c>
      <c r="D48" s="174">
        <v>3</v>
      </c>
      <c r="E48" s="174">
        <v>2.2000000000000002</v>
      </c>
      <c r="F48" s="168">
        <v>1</v>
      </c>
      <c r="G48" s="168">
        <f>+F48*E48</f>
        <v>2.2000000000000002</v>
      </c>
      <c r="H48" s="199">
        <v>4</v>
      </c>
      <c r="I48" s="95">
        <f t="shared" si="0"/>
        <v>8.8000000000000007</v>
      </c>
      <c r="J48" s="89"/>
      <c r="K48" s="89"/>
    </row>
    <row r="49" spans="1:11" ht="45.75">
      <c r="A49" s="176" t="s">
        <v>53</v>
      </c>
      <c r="B49" s="167" t="s">
        <v>196</v>
      </c>
      <c r="C49" s="166" t="s">
        <v>251</v>
      </c>
      <c r="D49" s="174">
        <v>3</v>
      </c>
      <c r="E49" s="174">
        <v>2.2000000000000002</v>
      </c>
      <c r="F49" s="168">
        <v>1</v>
      </c>
      <c r="G49" s="168">
        <f>+F49*E49</f>
        <v>2.2000000000000002</v>
      </c>
      <c r="H49" s="199">
        <v>4</v>
      </c>
      <c r="I49" s="95">
        <f t="shared" si="0"/>
        <v>8.8000000000000007</v>
      </c>
      <c r="J49" s="89"/>
      <c r="K49" s="89"/>
    </row>
    <row r="50" spans="1:11" ht="45.75">
      <c r="A50" s="176" t="s">
        <v>53</v>
      </c>
      <c r="B50" s="167" t="s">
        <v>197</v>
      </c>
      <c r="C50" s="166" t="s">
        <v>251</v>
      </c>
      <c r="D50" s="174">
        <v>2</v>
      </c>
      <c r="E50" s="174">
        <v>1.5</v>
      </c>
      <c r="F50" s="168">
        <v>1</v>
      </c>
      <c r="G50" s="168">
        <f>+F50*E50</f>
        <v>1.5</v>
      </c>
      <c r="H50" s="199">
        <v>4</v>
      </c>
      <c r="I50" s="95">
        <f t="shared" si="0"/>
        <v>6</v>
      </c>
      <c r="J50" s="89"/>
      <c r="K50" s="89"/>
    </row>
    <row r="51" spans="1:11" ht="30.75">
      <c r="A51" s="176" t="s">
        <v>53</v>
      </c>
      <c r="B51" s="167" t="s">
        <v>198</v>
      </c>
      <c r="C51" s="166" t="s">
        <v>251</v>
      </c>
      <c r="D51" s="174">
        <v>30</v>
      </c>
      <c r="E51" s="174">
        <v>22</v>
      </c>
      <c r="F51" s="168">
        <v>1</v>
      </c>
      <c r="G51" s="168">
        <f>+F51*E51</f>
        <v>22</v>
      </c>
      <c r="H51" s="199">
        <v>4</v>
      </c>
      <c r="I51" s="95">
        <f t="shared" si="0"/>
        <v>88</v>
      </c>
      <c r="J51" s="89"/>
      <c r="K51" s="89"/>
    </row>
    <row r="52" spans="1:11" ht="45.75">
      <c r="A52" s="176" t="s">
        <v>53</v>
      </c>
      <c r="B52" s="167" t="s">
        <v>199</v>
      </c>
      <c r="C52" s="68" t="s">
        <v>252</v>
      </c>
      <c r="D52" s="174">
        <v>2</v>
      </c>
      <c r="E52" s="174">
        <v>1.5</v>
      </c>
      <c r="F52" s="168">
        <v>1</v>
      </c>
      <c r="G52" s="168">
        <f>+F52*E52</f>
        <v>1.5</v>
      </c>
      <c r="H52" s="199">
        <v>8</v>
      </c>
      <c r="I52" s="95">
        <f t="shared" si="0"/>
        <v>12</v>
      </c>
      <c r="J52" s="89"/>
      <c r="K52" s="89"/>
    </row>
    <row r="53" spans="1:11" ht="45.75">
      <c r="A53" s="176" t="s">
        <v>53</v>
      </c>
      <c r="B53" s="167" t="s">
        <v>200</v>
      </c>
      <c r="C53" s="68" t="s">
        <v>252</v>
      </c>
      <c r="D53" s="174">
        <v>5.5</v>
      </c>
      <c r="E53" s="174">
        <v>4</v>
      </c>
      <c r="F53" s="168">
        <v>1</v>
      </c>
      <c r="G53" s="168">
        <f>+F53*E53</f>
        <v>4</v>
      </c>
      <c r="H53" s="199">
        <v>8</v>
      </c>
      <c r="I53" s="95">
        <f t="shared" si="0"/>
        <v>32</v>
      </c>
      <c r="J53" s="89"/>
      <c r="K53" s="89"/>
    </row>
    <row r="54" spans="1:11" ht="30.75">
      <c r="A54" s="176" t="s">
        <v>53</v>
      </c>
      <c r="B54" s="167" t="s">
        <v>201</v>
      </c>
      <c r="C54" s="68" t="s">
        <v>252</v>
      </c>
      <c r="D54" s="174">
        <v>0.35</v>
      </c>
      <c r="E54" s="174">
        <v>0.25</v>
      </c>
      <c r="F54" s="168">
        <v>1</v>
      </c>
      <c r="G54" s="168">
        <f>+F54*E54</f>
        <v>0.25</v>
      </c>
      <c r="H54" s="199">
        <v>8</v>
      </c>
      <c r="I54" s="95">
        <f t="shared" si="0"/>
        <v>2</v>
      </c>
      <c r="J54" s="89"/>
      <c r="K54" s="89"/>
    </row>
    <row r="55" spans="1:11" ht="45.75">
      <c r="A55" s="176" t="s">
        <v>53</v>
      </c>
      <c r="B55" s="167" t="s">
        <v>202</v>
      </c>
      <c r="C55" s="68" t="s">
        <v>252</v>
      </c>
      <c r="D55" s="174">
        <v>3.5</v>
      </c>
      <c r="E55" s="174">
        <v>2.64</v>
      </c>
      <c r="F55" s="168">
        <v>1</v>
      </c>
      <c r="G55" s="168">
        <f>+F55*E55</f>
        <v>2.64</v>
      </c>
      <c r="H55" s="199">
        <v>8</v>
      </c>
      <c r="I55" s="95">
        <f t="shared" si="0"/>
        <v>21.12</v>
      </c>
      <c r="J55" s="89"/>
      <c r="K55" s="89"/>
    </row>
    <row r="56" spans="1:11" ht="45.75">
      <c r="A56" s="176" t="s">
        <v>53</v>
      </c>
      <c r="B56" s="167" t="s">
        <v>203</v>
      </c>
      <c r="C56" s="68" t="s">
        <v>252</v>
      </c>
      <c r="D56" s="174">
        <v>100</v>
      </c>
      <c r="E56" s="174">
        <v>75</v>
      </c>
      <c r="F56" s="168">
        <v>1</v>
      </c>
      <c r="G56" s="168">
        <f>+F56*E56</f>
        <v>75</v>
      </c>
      <c r="H56" s="199">
        <v>8</v>
      </c>
      <c r="I56" s="95">
        <f t="shared" si="0"/>
        <v>600</v>
      </c>
      <c r="J56" s="89"/>
      <c r="K56" s="89"/>
    </row>
    <row r="57" spans="1:11" ht="45.75">
      <c r="A57" s="176" t="s">
        <v>53</v>
      </c>
      <c r="B57" s="167" t="s">
        <v>204</v>
      </c>
      <c r="C57" s="68" t="s">
        <v>252</v>
      </c>
      <c r="D57" s="174">
        <v>10</v>
      </c>
      <c r="E57" s="174">
        <v>7.5</v>
      </c>
      <c r="F57" s="168">
        <v>1</v>
      </c>
      <c r="G57" s="168">
        <f>+F57*E57</f>
        <v>7.5</v>
      </c>
      <c r="H57" s="199">
        <v>8</v>
      </c>
      <c r="I57" s="95">
        <f t="shared" si="0"/>
        <v>60</v>
      </c>
      <c r="J57" s="89"/>
      <c r="K57" s="89"/>
    </row>
    <row r="58" spans="1:11" ht="30.75">
      <c r="A58" s="176" t="s">
        <v>53</v>
      </c>
      <c r="B58" s="167" t="s">
        <v>205</v>
      </c>
      <c r="C58" s="68" t="s">
        <v>252</v>
      </c>
      <c r="D58" s="174">
        <v>1</v>
      </c>
      <c r="E58" s="174">
        <v>0.75</v>
      </c>
      <c r="F58" s="168">
        <v>1</v>
      </c>
      <c r="G58" s="168">
        <f>+F58*E58</f>
        <v>0.75</v>
      </c>
      <c r="H58" s="199">
        <v>8</v>
      </c>
      <c r="I58" s="95">
        <f t="shared" si="0"/>
        <v>6</v>
      </c>
      <c r="J58" s="89"/>
      <c r="K58" s="89"/>
    </row>
    <row r="59" spans="1:11" ht="30.75">
      <c r="A59" s="176" t="s">
        <v>53</v>
      </c>
      <c r="B59" s="167" t="s">
        <v>206</v>
      </c>
      <c r="C59" s="68" t="s">
        <v>252</v>
      </c>
      <c r="D59" s="174">
        <v>0.6</v>
      </c>
      <c r="E59" s="174">
        <v>0.43</v>
      </c>
      <c r="F59" s="168">
        <v>1</v>
      </c>
      <c r="G59" s="168">
        <f>+F59*E59</f>
        <v>0.43</v>
      </c>
      <c r="H59" s="199">
        <v>8</v>
      </c>
      <c r="I59" s="95">
        <f t="shared" si="0"/>
        <v>3.44</v>
      </c>
      <c r="J59" s="89"/>
      <c r="K59" s="89"/>
    </row>
    <row r="60" spans="1:11" ht="30.75">
      <c r="A60" s="176" t="s">
        <v>53</v>
      </c>
      <c r="B60" s="167" t="s">
        <v>207</v>
      </c>
      <c r="C60" s="68" t="s">
        <v>252</v>
      </c>
      <c r="D60" s="174">
        <v>0.24</v>
      </c>
      <c r="E60" s="174">
        <v>0.18</v>
      </c>
      <c r="F60" s="168">
        <v>1</v>
      </c>
      <c r="G60" s="168">
        <f>+F60*E60</f>
        <v>0.18</v>
      </c>
      <c r="H60" s="199">
        <v>8</v>
      </c>
      <c r="I60" s="95">
        <f t="shared" si="0"/>
        <v>1.44</v>
      </c>
      <c r="J60" s="89"/>
      <c r="K60" s="89"/>
    </row>
    <row r="61" spans="1:11" ht="30.75">
      <c r="A61" s="176" t="s">
        <v>53</v>
      </c>
      <c r="B61" s="167" t="s">
        <v>208</v>
      </c>
      <c r="C61" s="68" t="s">
        <v>252</v>
      </c>
      <c r="D61" s="174">
        <v>1</v>
      </c>
      <c r="E61" s="174">
        <v>0.75</v>
      </c>
      <c r="F61" s="168">
        <v>1</v>
      </c>
      <c r="G61" s="168">
        <f>+F61*E61</f>
        <v>0.75</v>
      </c>
      <c r="H61" s="199">
        <v>8</v>
      </c>
      <c r="I61" s="95">
        <f t="shared" si="0"/>
        <v>6</v>
      </c>
      <c r="J61" s="89"/>
      <c r="K61" s="89"/>
    </row>
    <row r="62" spans="1:11" ht="30.75">
      <c r="A62" s="176" t="s">
        <v>53</v>
      </c>
      <c r="B62" s="167" t="s">
        <v>209</v>
      </c>
      <c r="C62" s="68" t="s">
        <v>252</v>
      </c>
      <c r="D62" s="174">
        <v>5.5</v>
      </c>
      <c r="E62" s="174">
        <v>4</v>
      </c>
      <c r="F62" s="168">
        <v>1</v>
      </c>
      <c r="G62" s="168">
        <f>+F62*E62</f>
        <v>4</v>
      </c>
      <c r="H62" s="199">
        <v>8</v>
      </c>
      <c r="I62" s="95">
        <f t="shared" si="0"/>
        <v>32</v>
      </c>
      <c r="J62" s="89"/>
      <c r="K62" s="89"/>
    </row>
    <row r="63" spans="1:11" ht="30.75">
      <c r="A63" s="176" t="s">
        <v>53</v>
      </c>
      <c r="B63" s="167" t="s">
        <v>210</v>
      </c>
      <c r="C63" s="68" t="s">
        <v>252</v>
      </c>
      <c r="D63" s="174">
        <v>75</v>
      </c>
      <c r="E63" s="174">
        <v>55</v>
      </c>
      <c r="F63" s="168">
        <v>1</v>
      </c>
      <c r="G63" s="168">
        <f>+F63*E63</f>
        <v>55</v>
      </c>
      <c r="H63" s="199">
        <v>8</v>
      </c>
      <c r="I63" s="95">
        <f t="shared" si="0"/>
        <v>440</v>
      </c>
      <c r="J63" s="89"/>
      <c r="K63" s="89"/>
    </row>
    <row r="64" spans="1:11" ht="30.75">
      <c r="A64" s="176" t="s">
        <v>53</v>
      </c>
      <c r="B64" s="167" t="s">
        <v>211</v>
      </c>
      <c r="C64" s="68" t="s">
        <v>252</v>
      </c>
      <c r="D64" s="174">
        <v>75</v>
      </c>
      <c r="E64" s="174">
        <v>55</v>
      </c>
      <c r="F64" s="168">
        <v>1</v>
      </c>
      <c r="G64" s="168">
        <f>+F64*E64</f>
        <v>55</v>
      </c>
      <c r="H64" s="199">
        <v>8</v>
      </c>
      <c r="I64" s="95">
        <f t="shared" si="0"/>
        <v>440</v>
      </c>
      <c r="J64" s="89"/>
      <c r="K64" s="89"/>
    </row>
    <row r="65" spans="1:11" ht="30.75">
      <c r="A65" s="176" t="s">
        <v>53</v>
      </c>
      <c r="B65" s="167" t="s">
        <v>212</v>
      </c>
      <c r="C65" s="68" t="s">
        <v>253</v>
      </c>
      <c r="D65" s="174">
        <v>2</v>
      </c>
      <c r="E65" s="174">
        <v>1.5</v>
      </c>
      <c r="F65" s="168">
        <v>1</v>
      </c>
      <c r="G65" s="168">
        <f>+F65*E65</f>
        <v>1.5</v>
      </c>
      <c r="H65" s="199">
        <v>12</v>
      </c>
      <c r="I65" s="95">
        <f t="shared" si="0"/>
        <v>18</v>
      </c>
      <c r="J65" s="89"/>
      <c r="K65" s="89"/>
    </row>
    <row r="66" spans="1:11" ht="30.75">
      <c r="A66" s="176" t="s">
        <v>53</v>
      </c>
      <c r="B66" s="167" t="s">
        <v>213</v>
      </c>
      <c r="C66" s="68" t="s">
        <v>253</v>
      </c>
      <c r="D66" s="174">
        <v>3</v>
      </c>
      <c r="E66" s="174">
        <v>2.2000000000000002</v>
      </c>
      <c r="F66" s="168">
        <v>1</v>
      </c>
      <c r="G66" s="168">
        <f>+F66*E66</f>
        <v>2.2000000000000002</v>
      </c>
      <c r="H66" s="199">
        <v>12</v>
      </c>
      <c r="I66" s="95">
        <f t="shared" si="0"/>
        <v>26.400000000000002</v>
      </c>
      <c r="J66" s="89"/>
      <c r="K66" s="89"/>
    </row>
    <row r="67" spans="1:11" ht="15.75">
      <c r="A67" s="176" t="s">
        <v>53</v>
      </c>
      <c r="B67" s="167" t="s">
        <v>214</v>
      </c>
      <c r="C67" s="166" t="s">
        <v>253</v>
      </c>
      <c r="D67" s="174">
        <v>25</v>
      </c>
      <c r="E67" s="174">
        <v>18.5</v>
      </c>
      <c r="F67" s="168">
        <v>1</v>
      </c>
      <c r="G67" s="168">
        <f>+F67*E67</f>
        <v>18.5</v>
      </c>
      <c r="H67" s="199">
        <v>12</v>
      </c>
      <c r="I67" s="95">
        <f t="shared" si="0"/>
        <v>222</v>
      </c>
      <c r="J67" s="89"/>
      <c r="K67" s="89"/>
    </row>
    <row r="68" spans="1:11" ht="30.75">
      <c r="A68" s="176" t="s">
        <v>53</v>
      </c>
      <c r="B68" s="167" t="s">
        <v>215</v>
      </c>
      <c r="C68" s="68" t="s">
        <v>253</v>
      </c>
      <c r="D68" s="174">
        <v>2</v>
      </c>
      <c r="E68" s="174">
        <v>1.5</v>
      </c>
      <c r="F68" s="168">
        <v>1</v>
      </c>
      <c r="G68" s="168">
        <f>+F68*E68</f>
        <v>1.5</v>
      </c>
      <c r="H68" s="199">
        <v>12</v>
      </c>
      <c r="I68" s="95">
        <f t="shared" ref="I68:I97" si="1">G68*H68</f>
        <v>18</v>
      </c>
      <c r="J68" s="89"/>
      <c r="K68" s="89"/>
    </row>
    <row r="69" spans="1:11" ht="15.75">
      <c r="A69" s="176" t="s">
        <v>53</v>
      </c>
      <c r="B69" s="167" t="s">
        <v>216</v>
      </c>
      <c r="C69" s="68" t="s">
        <v>253</v>
      </c>
      <c r="D69" s="174">
        <v>2</v>
      </c>
      <c r="E69" s="174">
        <v>1.5</v>
      </c>
      <c r="F69" s="168">
        <v>1</v>
      </c>
      <c r="G69" s="168">
        <f>+F69*E69</f>
        <v>1.5</v>
      </c>
      <c r="H69" s="199">
        <v>12</v>
      </c>
      <c r="I69" s="95">
        <f t="shared" si="1"/>
        <v>18</v>
      </c>
      <c r="J69" s="89"/>
      <c r="K69" s="89"/>
    </row>
    <row r="70" spans="1:11" ht="30.75">
      <c r="A70" s="176" t="s">
        <v>53</v>
      </c>
      <c r="B70" s="169" t="s">
        <v>217</v>
      </c>
      <c r="C70" s="68" t="s">
        <v>254</v>
      </c>
      <c r="D70" s="174">
        <v>5.5</v>
      </c>
      <c r="E70" s="174">
        <v>4</v>
      </c>
      <c r="F70" s="168">
        <v>1</v>
      </c>
      <c r="G70" s="168">
        <f>+F70*E70</f>
        <v>4</v>
      </c>
      <c r="H70" s="199">
        <v>0</v>
      </c>
      <c r="I70" s="95">
        <f t="shared" si="1"/>
        <v>0</v>
      </c>
      <c r="J70" s="89"/>
      <c r="K70" s="89"/>
    </row>
    <row r="71" spans="1:11" ht="30.75">
      <c r="A71" s="176" t="s">
        <v>53</v>
      </c>
      <c r="B71" s="167" t="s">
        <v>218</v>
      </c>
      <c r="C71" s="68" t="s">
        <v>254</v>
      </c>
      <c r="D71" s="174">
        <v>3</v>
      </c>
      <c r="E71" s="174">
        <v>2.2000000000000002</v>
      </c>
      <c r="F71" s="168">
        <v>1</v>
      </c>
      <c r="G71" s="168">
        <f>+F71*E71</f>
        <v>2.2000000000000002</v>
      </c>
      <c r="H71" s="199">
        <v>0</v>
      </c>
      <c r="I71" s="95">
        <f t="shared" si="1"/>
        <v>0</v>
      </c>
      <c r="J71" s="89"/>
      <c r="K71" s="89"/>
    </row>
    <row r="72" spans="1:11" ht="30.75">
      <c r="A72" s="176" t="s">
        <v>53</v>
      </c>
      <c r="B72" s="167" t="s">
        <v>219</v>
      </c>
      <c r="C72" s="68" t="s">
        <v>254</v>
      </c>
      <c r="D72" s="174">
        <v>300</v>
      </c>
      <c r="E72" s="174">
        <v>220</v>
      </c>
      <c r="F72" s="168">
        <v>1</v>
      </c>
      <c r="G72" s="168">
        <f>+F72*E72</f>
        <v>220</v>
      </c>
      <c r="H72" s="199">
        <v>0</v>
      </c>
      <c r="I72" s="95">
        <f t="shared" si="1"/>
        <v>0</v>
      </c>
      <c r="J72" s="89"/>
      <c r="K72" s="89"/>
    </row>
    <row r="73" spans="1:11" ht="30.75">
      <c r="A73" s="176" t="s">
        <v>53</v>
      </c>
      <c r="B73" s="167" t="s">
        <v>220</v>
      </c>
      <c r="C73" s="68" t="s">
        <v>254</v>
      </c>
      <c r="D73" s="174">
        <v>3</v>
      </c>
      <c r="E73" s="174">
        <v>2.2000000000000002</v>
      </c>
      <c r="F73" s="168">
        <v>1</v>
      </c>
      <c r="G73" s="168">
        <f>+F73*E73</f>
        <v>2.2000000000000002</v>
      </c>
      <c r="H73" s="199">
        <v>0</v>
      </c>
      <c r="I73" s="95">
        <f t="shared" si="1"/>
        <v>0</v>
      </c>
      <c r="J73" s="89"/>
      <c r="K73" s="89"/>
    </row>
    <row r="74" spans="1:11" ht="30.75">
      <c r="A74" s="176" t="s">
        <v>53</v>
      </c>
      <c r="B74" s="167" t="s">
        <v>221</v>
      </c>
      <c r="C74" s="68" t="s">
        <v>254</v>
      </c>
      <c r="D74" s="174">
        <v>40</v>
      </c>
      <c r="E74" s="174">
        <v>30</v>
      </c>
      <c r="F74" s="168">
        <v>1</v>
      </c>
      <c r="G74" s="168">
        <f>+F74*E74</f>
        <v>30</v>
      </c>
      <c r="H74" s="199">
        <v>0</v>
      </c>
      <c r="I74" s="95">
        <f t="shared" si="1"/>
        <v>0</v>
      </c>
      <c r="J74" s="89"/>
      <c r="K74" s="89"/>
    </row>
    <row r="75" spans="1:11" ht="30.75">
      <c r="A75" s="176" t="s">
        <v>53</v>
      </c>
      <c r="B75" s="167" t="s">
        <v>222</v>
      </c>
      <c r="C75" s="68" t="s">
        <v>254</v>
      </c>
      <c r="D75" s="174">
        <v>4</v>
      </c>
      <c r="E75" s="174">
        <v>3</v>
      </c>
      <c r="F75" s="168">
        <v>1</v>
      </c>
      <c r="G75" s="168">
        <f>+F75*E75</f>
        <v>3</v>
      </c>
      <c r="H75" s="199">
        <v>0</v>
      </c>
      <c r="I75" s="95">
        <f t="shared" si="1"/>
        <v>0</v>
      </c>
      <c r="J75" s="89"/>
      <c r="K75" s="89"/>
    </row>
    <row r="76" spans="1:11" ht="45.75">
      <c r="A76" s="176" t="s">
        <v>53</v>
      </c>
      <c r="B76" s="167" t="s">
        <v>223</v>
      </c>
      <c r="C76" s="68" t="s">
        <v>255</v>
      </c>
      <c r="D76" s="174">
        <v>2</v>
      </c>
      <c r="E76" s="174">
        <v>1.5</v>
      </c>
      <c r="F76" s="168">
        <v>1</v>
      </c>
      <c r="G76" s="168">
        <f>+F76*E76</f>
        <v>1.5</v>
      </c>
      <c r="H76" s="199">
        <v>12</v>
      </c>
      <c r="I76" s="95">
        <f t="shared" si="1"/>
        <v>18</v>
      </c>
      <c r="J76" s="89"/>
      <c r="K76" s="89"/>
    </row>
    <row r="77" spans="1:11" ht="30.75">
      <c r="A77" s="176" t="s">
        <v>53</v>
      </c>
      <c r="B77" s="167" t="s">
        <v>224</v>
      </c>
      <c r="C77" s="68" t="s">
        <v>255</v>
      </c>
      <c r="D77" s="174">
        <v>2</v>
      </c>
      <c r="E77" s="174">
        <v>1.5</v>
      </c>
      <c r="F77" s="168">
        <v>1</v>
      </c>
      <c r="G77" s="168">
        <f>+F77*E77</f>
        <v>1.5</v>
      </c>
      <c r="H77" s="199">
        <v>12</v>
      </c>
      <c r="I77" s="95">
        <f t="shared" si="1"/>
        <v>18</v>
      </c>
      <c r="J77" s="89"/>
      <c r="K77" s="89"/>
    </row>
    <row r="78" spans="1:11" ht="30.75">
      <c r="A78" s="176" t="s">
        <v>53</v>
      </c>
      <c r="B78" s="167" t="s">
        <v>225</v>
      </c>
      <c r="C78" s="68" t="s">
        <v>256</v>
      </c>
      <c r="D78" s="174">
        <v>3</v>
      </c>
      <c r="E78" s="174">
        <v>2.2000000000000002</v>
      </c>
      <c r="F78" s="168">
        <v>1</v>
      </c>
      <c r="G78" s="168">
        <f>+F78*E78</f>
        <v>2.2000000000000002</v>
      </c>
      <c r="H78" s="199">
        <v>12</v>
      </c>
      <c r="I78" s="95">
        <f t="shared" si="1"/>
        <v>26.400000000000002</v>
      </c>
      <c r="J78" s="89"/>
      <c r="K78" s="89"/>
    </row>
    <row r="79" spans="1:11" ht="45.75">
      <c r="A79" s="176" t="s">
        <v>53</v>
      </c>
      <c r="B79" s="167" t="s">
        <v>226</v>
      </c>
      <c r="C79" s="68" t="s">
        <v>257</v>
      </c>
      <c r="D79" s="174">
        <v>1</v>
      </c>
      <c r="E79" s="174">
        <v>0.75</v>
      </c>
      <c r="F79" s="168">
        <v>1</v>
      </c>
      <c r="G79" s="168">
        <f>+F79*E79</f>
        <v>0.75</v>
      </c>
      <c r="H79" s="199">
        <v>12</v>
      </c>
      <c r="I79" s="95">
        <f t="shared" si="1"/>
        <v>9</v>
      </c>
      <c r="J79" s="89"/>
      <c r="K79" s="89"/>
    </row>
    <row r="80" spans="1:11" ht="45.75">
      <c r="A80" s="176" t="s">
        <v>53</v>
      </c>
      <c r="B80" s="167" t="s">
        <v>227</v>
      </c>
      <c r="C80" s="68" t="s">
        <v>257</v>
      </c>
      <c r="D80" s="174">
        <v>2.2999999999999998</v>
      </c>
      <c r="E80" s="174">
        <v>1.75</v>
      </c>
      <c r="F80" s="168">
        <v>1</v>
      </c>
      <c r="G80" s="168">
        <f>+F80*E80</f>
        <v>1.75</v>
      </c>
      <c r="H80" s="199">
        <v>12</v>
      </c>
      <c r="I80" s="95">
        <f t="shared" si="1"/>
        <v>21</v>
      </c>
      <c r="J80" s="89"/>
      <c r="K80" s="89"/>
    </row>
    <row r="81" spans="1:11" ht="45.75">
      <c r="A81" s="176" t="s">
        <v>53</v>
      </c>
      <c r="B81" s="167" t="s">
        <v>228</v>
      </c>
      <c r="C81" s="68" t="s">
        <v>257</v>
      </c>
      <c r="D81" s="174">
        <v>1.5</v>
      </c>
      <c r="E81" s="174">
        <v>1.1000000000000001</v>
      </c>
      <c r="F81" s="168">
        <v>1</v>
      </c>
      <c r="G81" s="168">
        <f>+F81*E81</f>
        <v>1.1000000000000001</v>
      </c>
      <c r="H81" s="199">
        <v>12</v>
      </c>
      <c r="I81" s="95">
        <f t="shared" si="1"/>
        <v>13.200000000000001</v>
      </c>
      <c r="J81" s="89"/>
      <c r="K81" s="89"/>
    </row>
    <row r="82" spans="1:11" ht="30.75">
      <c r="A82" s="176" t="s">
        <v>53</v>
      </c>
      <c r="B82" s="167" t="s">
        <v>229</v>
      </c>
      <c r="C82" s="166" t="s">
        <v>258</v>
      </c>
      <c r="D82" s="174">
        <v>0.5</v>
      </c>
      <c r="E82" s="174">
        <v>0.37</v>
      </c>
      <c r="F82" s="168">
        <v>1</v>
      </c>
      <c r="G82" s="168">
        <f>+F82*E82</f>
        <v>0.37</v>
      </c>
      <c r="H82" s="199">
        <v>12</v>
      </c>
      <c r="I82" s="95">
        <f t="shared" si="1"/>
        <v>4.4399999999999995</v>
      </c>
      <c r="J82" s="89"/>
      <c r="K82" s="89"/>
    </row>
    <row r="83" spans="1:11" ht="30.75">
      <c r="A83" s="176" t="s">
        <v>53</v>
      </c>
      <c r="B83" s="167" t="s">
        <v>230</v>
      </c>
      <c r="C83" s="166" t="s">
        <v>259</v>
      </c>
      <c r="D83" s="174">
        <v>1</v>
      </c>
      <c r="E83" s="174">
        <v>0.75</v>
      </c>
      <c r="F83" s="168">
        <v>1</v>
      </c>
      <c r="G83" s="168">
        <f>+F83*E83</f>
        <v>0.75</v>
      </c>
      <c r="H83" s="199">
        <v>6</v>
      </c>
      <c r="I83" s="95">
        <f t="shared" si="1"/>
        <v>4.5</v>
      </c>
      <c r="J83" s="89"/>
      <c r="K83" s="89"/>
    </row>
    <row r="84" spans="1:11" ht="30">
      <c r="A84" s="176" t="s">
        <v>53</v>
      </c>
      <c r="B84" s="170" t="s">
        <v>231</v>
      </c>
      <c r="C84" s="166" t="s">
        <v>260</v>
      </c>
      <c r="D84" s="174">
        <v>3</v>
      </c>
      <c r="E84" s="174">
        <v>2.2000000000000002</v>
      </c>
      <c r="F84" s="168">
        <v>1</v>
      </c>
      <c r="G84" s="168">
        <f>+F84*E84</f>
        <v>2.2000000000000002</v>
      </c>
      <c r="H84" s="199">
        <v>8</v>
      </c>
      <c r="I84" s="95">
        <f t="shared" si="1"/>
        <v>17.600000000000001</v>
      </c>
      <c r="J84" s="89"/>
      <c r="K84" s="89"/>
    </row>
    <row r="85" spans="1:11" ht="30.75">
      <c r="A85" s="176" t="s">
        <v>53</v>
      </c>
      <c r="B85" s="167" t="s">
        <v>232</v>
      </c>
      <c r="C85" s="166" t="s">
        <v>261</v>
      </c>
      <c r="D85" s="174">
        <v>4</v>
      </c>
      <c r="E85" s="174">
        <v>3</v>
      </c>
      <c r="F85" s="168">
        <v>1</v>
      </c>
      <c r="G85" s="168">
        <f>+F85*E85</f>
        <v>3</v>
      </c>
      <c r="H85" s="199">
        <v>8</v>
      </c>
      <c r="I85" s="95">
        <f t="shared" si="1"/>
        <v>24</v>
      </c>
      <c r="J85" s="89"/>
      <c r="K85" s="89"/>
    </row>
    <row r="86" spans="1:11" ht="30.75">
      <c r="A86" s="176" t="s">
        <v>53</v>
      </c>
      <c r="B86" s="167" t="s">
        <v>233</v>
      </c>
      <c r="C86" s="166" t="s">
        <v>261</v>
      </c>
      <c r="D86" s="174">
        <v>5</v>
      </c>
      <c r="E86" s="174">
        <v>3.7</v>
      </c>
      <c r="F86" s="168">
        <v>1</v>
      </c>
      <c r="G86" s="168">
        <f>+F86*E86</f>
        <v>3.7</v>
      </c>
      <c r="H86" s="199">
        <v>8</v>
      </c>
      <c r="I86" s="95">
        <f t="shared" si="1"/>
        <v>29.6</v>
      </c>
      <c r="J86" s="89"/>
      <c r="K86" s="89"/>
    </row>
    <row r="87" spans="1:11" ht="30.75">
      <c r="A87" s="176" t="s">
        <v>53</v>
      </c>
      <c r="B87" s="167" t="s">
        <v>234</v>
      </c>
      <c r="C87" s="166" t="s">
        <v>261</v>
      </c>
      <c r="D87" s="174">
        <v>30</v>
      </c>
      <c r="E87" s="174">
        <v>22</v>
      </c>
      <c r="F87" s="168">
        <v>1</v>
      </c>
      <c r="G87" s="168">
        <f>+F87*E87</f>
        <v>22</v>
      </c>
      <c r="H87" s="199">
        <v>8</v>
      </c>
      <c r="I87" s="95">
        <f t="shared" si="1"/>
        <v>176</v>
      </c>
      <c r="J87" s="89"/>
      <c r="K87" s="89"/>
    </row>
    <row r="88" spans="1:11" ht="15.75">
      <c r="A88" s="176" t="s">
        <v>53</v>
      </c>
      <c r="B88" s="167" t="s">
        <v>235</v>
      </c>
      <c r="C88" s="68" t="s">
        <v>262</v>
      </c>
      <c r="D88" s="174">
        <v>15</v>
      </c>
      <c r="E88" s="174">
        <v>12</v>
      </c>
      <c r="F88" s="168">
        <v>1</v>
      </c>
      <c r="G88" s="168">
        <f>+F88*E88</f>
        <v>12</v>
      </c>
      <c r="H88" s="199">
        <v>12</v>
      </c>
      <c r="I88" s="95">
        <f t="shared" si="1"/>
        <v>144</v>
      </c>
      <c r="J88" s="89"/>
      <c r="K88" s="89"/>
    </row>
    <row r="89" spans="1:11" ht="15.75">
      <c r="A89" s="176" t="s">
        <v>53</v>
      </c>
      <c r="B89" s="167" t="s">
        <v>236</v>
      </c>
      <c r="C89" s="68" t="s">
        <v>262</v>
      </c>
      <c r="D89" s="174">
        <v>5</v>
      </c>
      <c r="E89" s="174">
        <v>3.75</v>
      </c>
      <c r="F89" s="168">
        <v>1</v>
      </c>
      <c r="G89" s="168">
        <f>+F89*E89</f>
        <v>3.75</v>
      </c>
      <c r="H89" s="199">
        <v>12</v>
      </c>
      <c r="I89" s="95">
        <f t="shared" si="1"/>
        <v>45</v>
      </c>
      <c r="J89" s="89"/>
      <c r="K89" s="89"/>
    </row>
    <row r="90" spans="1:11" ht="15.75">
      <c r="A90" s="176" t="s">
        <v>53</v>
      </c>
      <c r="B90" s="167" t="s">
        <v>237</v>
      </c>
      <c r="C90" s="68" t="s">
        <v>263</v>
      </c>
      <c r="D90" s="174">
        <v>3</v>
      </c>
      <c r="E90" s="174">
        <v>2.2000000000000002</v>
      </c>
      <c r="F90" s="168">
        <v>1</v>
      </c>
      <c r="G90" s="168">
        <f>+F90*E90</f>
        <v>2.2000000000000002</v>
      </c>
      <c r="H90" s="199">
        <v>12</v>
      </c>
      <c r="I90" s="95">
        <f t="shared" si="1"/>
        <v>26.400000000000002</v>
      </c>
      <c r="J90" s="89"/>
      <c r="K90" s="89"/>
    </row>
    <row r="91" spans="1:11" ht="30.75">
      <c r="A91" s="176" t="s">
        <v>53</v>
      </c>
      <c r="B91" s="167" t="s">
        <v>238</v>
      </c>
      <c r="C91" s="68" t="s">
        <v>263</v>
      </c>
      <c r="D91" s="174">
        <v>3</v>
      </c>
      <c r="E91" s="174">
        <v>2.2000000000000002</v>
      </c>
      <c r="F91" s="168">
        <v>1</v>
      </c>
      <c r="G91" s="168">
        <f>+F91*E91</f>
        <v>2.2000000000000002</v>
      </c>
      <c r="H91" s="199">
        <v>12</v>
      </c>
      <c r="I91" s="95">
        <f t="shared" si="1"/>
        <v>26.400000000000002</v>
      </c>
      <c r="J91" s="89"/>
      <c r="K91" s="89"/>
    </row>
    <row r="92" spans="1:11" ht="30.75">
      <c r="A92" s="176" t="s">
        <v>53</v>
      </c>
      <c r="B92" s="167" t="s">
        <v>239</v>
      </c>
      <c r="C92" s="68" t="s">
        <v>263</v>
      </c>
      <c r="D92" s="174">
        <v>3</v>
      </c>
      <c r="E92" s="174">
        <v>2.2000000000000002</v>
      </c>
      <c r="F92" s="168">
        <v>1</v>
      </c>
      <c r="G92" s="168">
        <f>+F92*E92</f>
        <v>2.2000000000000002</v>
      </c>
      <c r="H92" s="199">
        <v>12</v>
      </c>
      <c r="I92" s="95">
        <f t="shared" si="1"/>
        <v>26.400000000000002</v>
      </c>
      <c r="J92" s="89"/>
      <c r="K92" s="89"/>
    </row>
    <row r="93" spans="1:11" ht="30.75">
      <c r="A93" s="176" t="s">
        <v>53</v>
      </c>
      <c r="B93" s="167" t="s">
        <v>240</v>
      </c>
      <c r="C93" s="68" t="s">
        <v>264</v>
      </c>
      <c r="D93" s="174">
        <v>30</v>
      </c>
      <c r="E93" s="174">
        <v>22</v>
      </c>
      <c r="F93" s="168">
        <v>1</v>
      </c>
      <c r="G93" s="168">
        <f>+F93*E93</f>
        <v>22</v>
      </c>
      <c r="H93" s="199">
        <v>8</v>
      </c>
      <c r="I93" s="95">
        <f t="shared" si="1"/>
        <v>176</v>
      </c>
      <c r="J93" s="89"/>
      <c r="K93" s="89"/>
    </row>
    <row r="94" spans="1:11" ht="30.75">
      <c r="A94" s="176" t="s">
        <v>53</v>
      </c>
      <c r="B94" s="167" t="s">
        <v>241</v>
      </c>
      <c r="C94" s="68" t="s">
        <v>265</v>
      </c>
      <c r="D94" s="174">
        <v>40</v>
      </c>
      <c r="E94" s="174">
        <v>30</v>
      </c>
      <c r="F94" s="168">
        <v>1</v>
      </c>
      <c r="G94" s="168">
        <f>+F94*E94</f>
        <v>30</v>
      </c>
      <c r="H94" s="199">
        <v>8</v>
      </c>
      <c r="I94" s="95">
        <f t="shared" si="1"/>
        <v>240</v>
      </c>
      <c r="J94" s="89"/>
      <c r="K94" s="89"/>
    </row>
    <row r="95" spans="1:11" ht="30.75">
      <c r="A95" s="176" t="s">
        <v>53</v>
      </c>
      <c r="B95" s="167" t="s">
        <v>242</v>
      </c>
      <c r="C95" s="166" t="s">
        <v>266</v>
      </c>
      <c r="D95" s="174">
        <v>2</v>
      </c>
      <c r="E95" s="174">
        <v>1.5</v>
      </c>
      <c r="F95" s="168">
        <v>1</v>
      </c>
      <c r="G95" s="168">
        <f>+F95*E95</f>
        <v>1.5</v>
      </c>
      <c r="H95" s="199">
        <v>8</v>
      </c>
      <c r="I95" s="95">
        <f t="shared" si="1"/>
        <v>12</v>
      </c>
      <c r="J95" s="89"/>
      <c r="K95" s="89"/>
    </row>
    <row r="96" spans="1:11" ht="30.75">
      <c r="A96" s="176" t="s">
        <v>53</v>
      </c>
      <c r="B96" s="167" t="s">
        <v>243</v>
      </c>
      <c r="C96" s="166" t="s">
        <v>267</v>
      </c>
      <c r="D96" s="174">
        <v>1.8</v>
      </c>
      <c r="E96" s="174">
        <v>1.35</v>
      </c>
      <c r="F96" s="168">
        <v>1</v>
      </c>
      <c r="G96" s="168">
        <f>+F96*E96</f>
        <v>1.35</v>
      </c>
      <c r="H96" s="199">
        <v>8</v>
      </c>
      <c r="I96" s="95">
        <f t="shared" si="1"/>
        <v>10.8</v>
      </c>
      <c r="J96" s="89"/>
      <c r="K96" s="89"/>
    </row>
    <row r="97" spans="1:11" ht="30.75">
      <c r="A97" s="176" t="s">
        <v>53</v>
      </c>
      <c r="B97" s="167" t="s">
        <v>244</v>
      </c>
      <c r="C97" s="166" t="s">
        <v>267</v>
      </c>
      <c r="D97" s="174">
        <v>5</v>
      </c>
      <c r="E97" s="174">
        <v>3.75</v>
      </c>
      <c r="F97" s="168">
        <v>1</v>
      </c>
      <c r="G97" s="168">
        <f>+F97*E97</f>
        <v>3.75</v>
      </c>
      <c r="H97" s="199">
        <v>8</v>
      </c>
      <c r="I97" s="95">
        <f t="shared" si="1"/>
        <v>30</v>
      </c>
      <c r="J97" s="89"/>
      <c r="K97" s="89"/>
    </row>
    <row r="98" spans="1:11" ht="45">
      <c r="A98" s="176" t="s">
        <v>53</v>
      </c>
      <c r="B98" s="171" t="s">
        <v>245</v>
      </c>
      <c r="C98" s="166" t="s">
        <v>268</v>
      </c>
      <c r="D98" s="174">
        <v>1</v>
      </c>
      <c r="E98" s="174">
        <v>0.75</v>
      </c>
      <c r="F98" s="168">
        <v>1</v>
      </c>
      <c r="G98" s="168">
        <f>+F98*E98</f>
        <v>0.75</v>
      </c>
      <c r="H98" s="199">
        <v>12</v>
      </c>
      <c r="I98" s="95">
        <f>G98*H98</f>
        <v>9</v>
      </c>
      <c r="J98" s="89"/>
      <c r="K98" s="89"/>
    </row>
    <row r="99" spans="1:11" ht="27" customHeight="1">
      <c r="A99" s="180" t="s">
        <v>270</v>
      </c>
      <c r="B99" s="181" t="s">
        <v>271</v>
      </c>
      <c r="C99" s="182" t="s">
        <v>293</v>
      </c>
      <c r="D99" s="179"/>
      <c r="E99" s="179">
        <v>0.3</v>
      </c>
      <c r="F99" s="179">
        <v>6</v>
      </c>
      <c r="G99" s="168">
        <f>+F99*E99</f>
        <v>1.7999999999999998</v>
      </c>
      <c r="H99" s="200">
        <v>8</v>
      </c>
      <c r="I99" s="95">
        <f t="shared" ref="I99:I124" si="2">G99*H99</f>
        <v>14.399999999999999</v>
      </c>
      <c r="J99" s="89"/>
      <c r="K99" s="89"/>
    </row>
    <row r="100" spans="1:11" ht="27" customHeight="1">
      <c r="A100" s="180" t="s">
        <v>270</v>
      </c>
      <c r="B100" s="181" t="s">
        <v>271</v>
      </c>
      <c r="C100" s="182" t="s">
        <v>295</v>
      </c>
      <c r="D100" s="179"/>
      <c r="E100" s="179">
        <v>0.3</v>
      </c>
      <c r="F100" s="179">
        <v>5</v>
      </c>
      <c r="G100" s="168">
        <f>+F100*E100</f>
        <v>1.5</v>
      </c>
      <c r="H100" s="200">
        <v>8</v>
      </c>
      <c r="I100" s="95">
        <f>G100*H100</f>
        <v>12</v>
      </c>
      <c r="J100" s="89"/>
      <c r="K100" s="89"/>
    </row>
    <row r="101" spans="1:11" ht="27" customHeight="1">
      <c r="A101" s="180" t="s">
        <v>270</v>
      </c>
      <c r="B101" s="181" t="s">
        <v>271</v>
      </c>
      <c r="C101" s="182" t="s">
        <v>284</v>
      </c>
      <c r="D101" s="179"/>
      <c r="E101" s="179">
        <v>0.3</v>
      </c>
      <c r="F101" s="179">
        <v>2</v>
      </c>
      <c r="G101" s="168">
        <f>+F101*E101</f>
        <v>0.6</v>
      </c>
      <c r="H101" s="200">
        <v>8</v>
      </c>
      <c r="I101" s="95">
        <f t="shared" si="2"/>
        <v>4.8</v>
      </c>
      <c r="J101" s="89"/>
      <c r="K101" s="89"/>
    </row>
    <row r="102" spans="1:11" ht="27" customHeight="1">
      <c r="A102" s="180" t="s">
        <v>270</v>
      </c>
      <c r="B102" s="181" t="s">
        <v>271</v>
      </c>
      <c r="C102" s="182" t="s">
        <v>285</v>
      </c>
      <c r="D102" s="179"/>
      <c r="E102" s="179">
        <v>0.3</v>
      </c>
      <c r="F102" s="179">
        <v>2</v>
      </c>
      <c r="G102" s="168">
        <f>+F102*E102</f>
        <v>0.6</v>
      </c>
      <c r="H102" s="200">
        <v>8</v>
      </c>
      <c r="I102" s="95">
        <f t="shared" si="2"/>
        <v>4.8</v>
      </c>
      <c r="J102" s="89"/>
      <c r="K102" s="89"/>
    </row>
    <row r="103" spans="1:11" ht="27" customHeight="1">
      <c r="A103" s="180" t="s">
        <v>270</v>
      </c>
      <c r="B103" s="181" t="s">
        <v>271</v>
      </c>
      <c r="C103" s="182" t="s">
        <v>297</v>
      </c>
      <c r="D103" s="179"/>
      <c r="E103" s="179">
        <v>0.3</v>
      </c>
      <c r="F103" s="179">
        <v>1</v>
      </c>
      <c r="G103" s="168">
        <f>+F103*E103</f>
        <v>0.3</v>
      </c>
      <c r="H103" s="200">
        <v>8</v>
      </c>
      <c r="I103" s="95">
        <f t="shared" si="2"/>
        <v>2.4</v>
      </c>
      <c r="J103" s="89"/>
      <c r="K103" s="89"/>
    </row>
    <row r="104" spans="1:11" ht="27" customHeight="1">
      <c r="A104" s="180" t="s">
        <v>270</v>
      </c>
      <c r="B104" s="181" t="s">
        <v>271</v>
      </c>
      <c r="C104" s="182" t="s">
        <v>286</v>
      </c>
      <c r="D104" s="179"/>
      <c r="E104" s="179">
        <v>0.3</v>
      </c>
      <c r="F104" s="179">
        <v>1</v>
      </c>
      <c r="G104" s="168">
        <f>+F104*E104</f>
        <v>0.3</v>
      </c>
      <c r="H104" s="200">
        <v>8</v>
      </c>
      <c r="I104" s="95">
        <f t="shared" si="2"/>
        <v>2.4</v>
      </c>
      <c r="J104" s="89"/>
      <c r="K104" s="89"/>
    </row>
    <row r="105" spans="1:11" ht="27" customHeight="1">
      <c r="A105" s="180" t="s">
        <v>270</v>
      </c>
      <c r="B105" s="181" t="s">
        <v>271</v>
      </c>
      <c r="C105" s="182" t="s">
        <v>287</v>
      </c>
      <c r="D105" s="179"/>
      <c r="E105" s="179">
        <v>0.3</v>
      </c>
      <c r="F105" s="179">
        <v>5</v>
      </c>
      <c r="G105" s="168">
        <f>+F105*E105</f>
        <v>1.5</v>
      </c>
      <c r="H105" s="200">
        <v>8</v>
      </c>
      <c r="I105" s="95">
        <f t="shared" si="2"/>
        <v>12</v>
      </c>
      <c r="J105" s="89"/>
      <c r="K105" s="89"/>
    </row>
    <row r="106" spans="1:11" ht="27" customHeight="1">
      <c r="A106" s="180" t="s">
        <v>270</v>
      </c>
      <c r="B106" s="181" t="s">
        <v>271</v>
      </c>
      <c r="C106" s="182" t="s">
        <v>288</v>
      </c>
      <c r="D106" s="179"/>
      <c r="E106" s="179">
        <v>0.3</v>
      </c>
      <c r="F106" s="179">
        <v>1</v>
      </c>
      <c r="G106" s="168">
        <f>+F106*E106</f>
        <v>0.3</v>
      </c>
      <c r="H106" s="200">
        <v>8</v>
      </c>
      <c r="I106" s="95">
        <f t="shared" si="2"/>
        <v>2.4</v>
      </c>
      <c r="J106" s="89"/>
      <c r="K106" s="89"/>
    </row>
    <row r="107" spans="1:11" ht="27" customHeight="1">
      <c r="A107" s="180" t="s">
        <v>270</v>
      </c>
      <c r="B107" s="181" t="s">
        <v>271</v>
      </c>
      <c r="C107" s="182" t="s">
        <v>289</v>
      </c>
      <c r="D107" s="179"/>
      <c r="E107" s="179">
        <v>0.3</v>
      </c>
      <c r="F107" s="179">
        <v>2</v>
      </c>
      <c r="G107" s="168">
        <f>+F107*E107</f>
        <v>0.6</v>
      </c>
      <c r="H107" s="200">
        <v>8</v>
      </c>
      <c r="I107" s="95">
        <f t="shared" si="2"/>
        <v>4.8</v>
      </c>
      <c r="J107" s="89"/>
      <c r="K107" s="89"/>
    </row>
    <row r="108" spans="1:11" ht="27" customHeight="1">
      <c r="A108" s="180" t="s">
        <v>270</v>
      </c>
      <c r="B108" s="181" t="s">
        <v>271</v>
      </c>
      <c r="C108" s="182" t="s">
        <v>290</v>
      </c>
      <c r="D108" s="179"/>
      <c r="E108" s="179">
        <v>0.3</v>
      </c>
      <c r="F108" s="179">
        <v>1</v>
      </c>
      <c r="G108" s="168">
        <f>+F108*E108</f>
        <v>0.3</v>
      </c>
      <c r="H108" s="200">
        <v>8</v>
      </c>
      <c r="I108" s="95">
        <f t="shared" si="2"/>
        <v>2.4</v>
      </c>
      <c r="J108" s="89"/>
      <c r="K108" s="89"/>
    </row>
    <row r="109" spans="1:11" ht="27" customHeight="1">
      <c r="A109" s="180" t="s">
        <v>270</v>
      </c>
      <c r="B109" s="181" t="s">
        <v>271</v>
      </c>
      <c r="C109" s="182" t="s">
        <v>291</v>
      </c>
      <c r="D109" s="179"/>
      <c r="E109" s="179">
        <v>0.3</v>
      </c>
      <c r="F109" s="179">
        <v>1</v>
      </c>
      <c r="G109" s="168">
        <f>+F109*E109</f>
        <v>0.3</v>
      </c>
      <c r="H109" s="200">
        <v>8</v>
      </c>
      <c r="I109" s="95">
        <f t="shared" si="2"/>
        <v>2.4</v>
      </c>
      <c r="J109" s="89"/>
      <c r="K109" s="89"/>
    </row>
    <row r="110" spans="1:11" ht="27" customHeight="1">
      <c r="A110" s="180" t="s">
        <v>270</v>
      </c>
      <c r="B110" s="181" t="s">
        <v>271</v>
      </c>
      <c r="C110" s="182" t="s">
        <v>292</v>
      </c>
      <c r="D110" s="179"/>
      <c r="E110" s="179">
        <v>0.3</v>
      </c>
      <c r="F110" s="179">
        <v>2</v>
      </c>
      <c r="G110" s="168">
        <f>+F110*E110</f>
        <v>0.6</v>
      </c>
      <c r="H110" s="200">
        <v>8</v>
      </c>
      <c r="I110" s="95">
        <f t="shared" si="2"/>
        <v>4.8</v>
      </c>
      <c r="J110" s="89"/>
      <c r="K110" s="89"/>
    </row>
    <row r="111" spans="1:11" ht="27" customHeight="1">
      <c r="A111" s="180" t="s">
        <v>270</v>
      </c>
      <c r="B111" s="181" t="s">
        <v>282</v>
      </c>
      <c r="C111" s="182" t="s">
        <v>293</v>
      </c>
      <c r="D111" s="179"/>
      <c r="E111" s="168">
        <v>0.5</v>
      </c>
      <c r="F111" s="179">
        <v>1</v>
      </c>
      <c r="G111" s="168">
        <v>0.5</v>
      </c>
      <c r="H111" s="200">
        <v>8</v>
      </c>
      <c r="I111" s="95">
        <f t="shared" si="2"/>
        <v>4</v>
      </c>
      <c r="J111" s="89"/>
      <c r="K111" s="89"/>
    </row>
    <row r="112" spans="1:11" ht="27" customHeight="1">
      <c r="A112" s="180" t="s">
        <v>270</v>
      </c>
      <c r="B112" s="181" t="s">
        <v>282</v>
      </c>
      <c r="C112" s="182" t="s">
        <v>289</v>
      </c>
      <c r="D112" s="179"/>
      <c r="E112" s="168">
        <v>0.5</v>
      </c>
      <c r="F112" s="179">
        <v>1</v>
      </c>
      <c r="G112" s="168">
        <v>0.5</v>
      </c>
      <c r="H112" s="200">
        <v>8</v>
      </c>
      <c r="I112" s="95">
        <f t="shared" si="2"/>
        <v>4</v>
      </c>
      <c r="J112" s="89"/>
      <c r="K112" s="89"/>
    </row>
    <row r="113" spans="1:11" ht="27" customHeight="1">
      <c r="A113" s="180" t="s">
        <v>270</v>
      </c>
      <c r="B113" s="181" t="s">
        <v>282</v>
      </c>
      <c r="C113" s="182" t="s">
        <v>291</v>
      </c>
      <c r="D113" s="179"/>
      <c r="E113" s="168">
        <v>0.5</v>
      </c>
      <c r="F113" s="179">
        <v>1</v>
      </c>
      <c r="G113" s="168">
        <v>0.5</v>
      </c>
      <c r="H113" s="200">
        <v>8</v>
      </c>
      <c r="I113" s="95">
        <f t="shared" si="2"/>
        <v>4</v>
      </c>
      <c r="J113" s="89"/>
      <c r="K113" s="89"/>
    </row>
    <row r="114" spans="1:11" ht="27" customHeight="1">
      <c r="A114" s="180" t="s">
        <v>270</v>
      </c>
      <c r="B114" s="181" t="s">
        <v>283</v>
      </c>
      <c r="C114" s="182" t="s">
        <v>293</v>
      </c>
      <c r="D114" s="179"/>
      <c r="E114" s="168">
        <v>0.5</v>
      </c>
      <c r="F114" s="179">
        <v>1</v>
      </c>
      <c r="G114" s="168">
        <v>0.5</v>
      </c>
      <c r="H114" s="200">
        <v>8</v>
      </c>
      <c r="I114" s="95">
        <f t="shared" si="2"/>
        <v>4</v>
      </c>
      <c r="J114" s="89"/>
      <c r="K114" s="89"/>
    </row>
    <row r="115" spans="1:11" ht="30.75">
      <c r="A115" s="178" t="s">
        <v>53</v>
      </c>
      <c r="B115" s="181" t="s">
        <v>272</v>
      </c>
      <c r="C115" s="183" t="s">
        <v>294</v>
      </c>
      <c r="D115" s="179"/>
      <c r="E115" s="179">
        <v>0.3</v>
      </c>
      <c r="F115" s="179">
        <v>1</v>
      </c>
      <c r="G115" s="168">
        <f>+F115*E115</f>
        <v>0.3</v>
      </c>
      <c r="H115" s="200">
        <v>8</v>
      </c>
      <c r="I115" s="95">
        <f>G115*H115</f>
        <v>2.4</v>
      </c>
      <c r="J115" s="89"/>
      <c r="K115" s="89"/>
    </row>
    <row r="116" spans="1:11" ht="30.75">
      <c r="A116" s="178" t="s">
        <v>53</v>
      </c>
      <c r="B116" s="181" t="s">
        <v>272</v>
      </c>
      <c r="C116" s="183" t="s">
        <v>294</v>
      </c>
      <c r="D116" s="179"/>
      <c r="E116" s="179">
        <v>0.3</v>
      </c>
      <c r="F116" s="179">
        <v>1</v>
      </c>
      <c r="G116" s="168">
        <f>+F116*E116</f>
        <v>0.3</v>
      </c>
      <c r="H116" s="200">
        <v>8</v>
      </c>
      <c r="I116" s="95">
        <f t="shared" si="2"/>
        <v>2.4</v>
      </c>
      <c r="J116" s="89"/>
      <c r="K116" s="89"/>
    </row>
    <row r="117" spans="1:11" ht="30.75">
      <c r="A117" s="178" t="s">
        <v>53</v>
      </c>
      <c r="B117" s="181" t="s">
        <v>272</v>
      </c>
      <c r="C117" s="183" t="s">
        <v>294</v>
      </c>
      <c r="D117" s="179"/>
      <c r="E117" s="179">
        <v>0.3</v>
      </c>
      <c r="F117" s="179">
        <v>1</v>
      </c>
      <c r="G117" s="168">
        <f>+F117*E117</f>
        <v>0.3</v>
      </c>
      <c r="H117" s="200">
        <v>8</v>
      </c>
      <c r="I117" s="95">
        <f t="shared" si="2"/>
        <v>2.4</v>
      </c>
      <c r="J117" s="89"/>
      <c r="K117" s="89"/>
    </row>
    <row r="118" spans="1:11" ht="30.75">
      <c r="A118" s="178" t="s">
        <v>53</v>
      </c>
      <c r="B118" s="181" t="s">
        <v>272</v>
      </c>
      <c r="C118" s="183" t="s">
        <v>294</v>
      </c>
      <c r="D118" s="179"/>
      <c r="E118" s="179">
        <v>0.3</v>
      </c>
      <c r="F118" s="179">
        <v>1</v>
      </c>
      <c r="G118" s="168">
        <f>+F118*E118</f>
        <v>0.3</v>
      </c>
      <c r="H118" s="200">
        <v>8</v>
      </c>
      <c r="I118" s="95">
        <f t="shared" si="2"/>
        <v>2.4</v>
      </c>
      <c r="J118" s="89"/>
      <c r="K118" s="89"/>
    </row>
    <row r="119" spans="1:11" ht="30.75">
      <c r="A119" s="178" t="s">
        <v>53</v>
      </c>
      <c r="B119" s="181" t="s">
        <v>272</v>
      </c>
      <c r="C119" s="183" t="s">
        <v>294</v>
      </c>
      <c r="D119" s="179"/>
      <c r="E119" s="179">
        <v>0.3</v>
      </c>
      <c r="F119" s="179">
        <v>1</v>
      </c>
      <c r="G119" s="168">
        <f>+F119*E119</f>
        <v>0.3</v>
      </c>
      <c r="H119" s="200">
        <v>8</v>
      </c>
      <c r="I119" s="95">
        <f t="shared" si="2"/>
        <v>2.4</v>
      </c>
      <c r="J119" s="89"/>
      <c r="K119" s="89"/>
    </row>
    <row r="120" spans="1:11" ht="30.75">
      <c r="A120" s="178" t="s">
        <v>53</v>
      </c>
      <c r="B120" s="181" t="s">
        <v>272</v>
      </c>
      <c r="C120" s="183" t="s">
        <v>294</v>
      </c>
      <c r="D120" s="179"/>
      <c r="E120" s="179">
        <v>0.3</v>
      </c>
      <c r="F120" s="179">
        <v>1</v>
      </c>
      <c r="G120" s="168">
        <f>+F120*E120</f>
        <v>0.3</v>
      </c>
      <c r="H120" s="200">
        <v>8</v>
      </c>
      <c r="I120" s="95">
        <f t="shared" si="2"/>
        <v>2.4</v>
      </c>
      <c r="J120" s="89"/>
      <c r="K120" s="89"/>
    </row>
    <row r="121" spans="1:11" ht="30.75">
      <c r="A121" s="178" t="s">
        <v>53</v>
      </c>
      <c r="B121" s="181" t="s">
        <v>272</v>
      </c>
      <c r="C121" s="183" t="s">
        <v>294</v>
      </c>
      <c r="D121" s="179"/>
      <c r="E121" s="179">
        <v>0.3</v>
      </c>
      <c r="F121" s="179">
        <v>1</v>
      </c>
      <c r="G121" s="168">
        <f>+F121*E121</f>
        <v>0.3</v>
      </c>
      <c r="H121" s="200">
        <v>8</v>
      </c>
      <c r="I121" s="95">
        <f t="shared" si="2"/>
        <v>2.4</v>
      </c>
      <c r="J121" s="89"/>
      <c r="K121" s="89"/>
    </row>
    <row r="122" spans="1:11" ht="30.75">
      <c r="A122" s="178" t="s">
        <v>53</v>
      </c>
      <c r="B122" s="181" t="s">
        <v>272</v>
      </c>
      <c r="C122" s="183" t="s">
        <v>294</v>
      </c>
      <c r="D122" s="179"/>
      <c r="E122" s="179">
        <v>0.3</v>
      </c>
      <c r="F122" s="179">
        <v>1</v>
      </c>
      <c r="G122" s="168">
        <f>+F122*E122</f>
        <v>0.3</v>
      </c>
      <c r="H122" s="200">
        <v>8</v>
      </c>
      <c r="I122" s="95">
        <f t="shared" si="2"/>
        <v>2.4</v>
      </c>
      <c r="J122" s="89"/>
      <c r="K122" s="89"/>
    </row>
    <row r="123" spans="1:11" ht="30.75">
      <c r="A123" s="178" t="s">
        <v>53</v>
      </c>
      <c r="B123" s="181" t="s">
        <v>272</v>
      </c>
      <c r="C123" s="183" t="s">
        <v>294</v>
      </c>
      <c r="D123" s="179"/>
      <c r="E123" s="179">
        <v>0.3</v>
      </c>
      <c r="F123" s="179">
        <v>1</v>
      </c>
      <c r="G123" s="168">
        <f>+F123*E123</f>
        <v>0.3</v>
      </c>
      <c r="H123" s="200">
        <v>8</v>
      </c>
      <c r="I123" s="95">
        <f>G123*H123</f>
        <v>2.4</v>
      </c>
      <c r="J123" s="89"/>
      <c r="K123" s="89"/>
    </row>
    <row r="124" spans="1:11" ht="15">
      <c r="A124" s="178" t="s">
        <v>274</v>
      </c>
      <c r="B124" s="181" t="s">
        <v>273</v>
      </c>
      <c r="C124" s="183" t="s">
        <v>296</v>
      </c>
      <c r="D124" s="179"/>
      <c r="E124" s="184">
        <v>0.18</v>
      </c>
      <c r="F124" s="184">
        <v>90</v>
      </c>
      <c r="G124" s="185">
        <f>+F124*E124</f>
        <v>16.2</v>
      </c>
      <c r="H124" s="201">
        <v>9</v>
      </c>
      <c r="I124" s="186">
        <f t="shared" si="2"/>
        <v>145.79999999999998</v>
      </c>
      <c r="J124" s="89"/>
      <c r="K124" s="89"/>
    </row>
    <row r="125" spans="1:11" ht="15.75">
      <c r="G125" s="168">
        <f>SUM(G2:G124)</f>
        <v>1080.8899999999992</v>
      </c>
      <c r="I125" s="197"/>
      <c r="J125" s="89"/>
      <c r="K125" s="89"/>
    </row>
    <row r="126" spans="1:11" ht="15">
      <c r="J126" s="89"/>
      <c r="K126" s="89"/>
    </row>
    <row r="127" spans="1:11" ht="15">
      <c r="J127" s="89"/>
      <c r="K127" s="89"/>
    </row>
    <row r="128" spans="1:11" ht="15">
      <c r="J128" s="89"/>
      <c r="K128" s="89"/>
    </row>
    <row r="129" spans="10:11" ht="15">
      <c r="J129" s="89"/>
      <c r="K129" s="89"/>
    </row>
    <row r="130" spans="10:11" ht="15">
      <c r="J130" s="89"/>
      <c r="K130" s="89"/>
    </row>
    <row r="131" spans="10:11" ht="15">
      <c r="J131" s="89"/>
      <c r="K131" s="89"/>
    </row>
    <row r="132" spans="10:11" ht="15">
      <c r="J132" s="89"/>
      <c r="K132" s="89"/>
    </row>
    <row r="133" spans="10:11" ht="15">
      <c r="J133" s="89"/>
      <c r="K133" s="89"/>
    </row>
    <row r="134" spans="10:11" ht="15">
      <c r="J134" s="89"/>
      <c r="K134" s="89"/>
    </row>
    <row r="135" spans="10:11" ht="15">
      <c r="J135" s="89"/>
      <c r="K135" s="89"/>
    </row>
    <row r="136" spans="10:11" ht="15">
      <c r="J136" s="89"/>
      <c r="K136" s="89"/>
    </row>
    <row r="137" spans="10:11" ht="15">
      <c r="J137" s="89"/>
      <c r="K137" s="89"/>
    </row>
    <row r="138" spans="10:11" ht="15">
      <c r="J138" s="89"/>
      <c r="K138" s="89"/>
    </row>
    <row r="139" spans="10:11" ht="15">
      <c r="J139" s="89"/>
      <c r="K139" s="89"/>
    </row>
    <row r="140" spans="10:11" ht="15">
      <c r="J140" s="89"/>
      <c r="K140" s="89"/>
    </row>
    <row r="141" spans="10:11" ht="15">
      <c r="J141" s="89"/>
      <c r="K141" s="89"/>
    </row>
    <row r="142" spans="10:11" ht="15">
      <c r="J142" s="89"/>
      <c r="K142" s="89"/>
    </row>
    <row r="143" spans="10:11" ht="15">
      <c r="J143" s="89"/>
      <c r="K143" s="89"/>
    </row>
    <row r="144" spans="10:11" ht="15">
      <c r="J144" s="89"/>
      <c r="K144" s="89"/>
    </row>
    <row r="145" spans="10:11" ht="15">
      <c r="J145" s="89"/>
      <c r="K145" s="89"/>
    </row>
    <row r="146" spans="10:11" ht="15">
      <c r="J146" s="89"/>
      <c r="K146" s="89"/>
    </row>
    <row r="147" spans="10:11" ht="15">
      <c r="J147" s="89"/>
      <c r="K147" s="89"/>
    </row>
    <row r="148" spans="10:11" ht="15">
      <c r="J148" s="89"/>
      <c r="K148" s="89"/>
    </row>
    <row r="149" spans="10:11" ht="15">
      <c r="J149" s="89"/>
      <c r="K149" s="89"/>
    </row>
    <row r="150" spans="10:11" ht="15">
      <c r="J150" s="89"/>
      <c r="K150" s="89"/>
    </row>
    <row r="151" spans="10:11" ht="15">
      <c r="J151" s="89"/>
      <c r="K151" s="89"/>
    </row>
    <row r="152" spans="10:11" ht="15">
      <c r="J152" s="89"/>
      <c r="K152" s="89"/>
    </row>
    <row r="153" spans="10:11" ht="15">
      <c r="J153" s="89"/>
      <c r="K153" s="89"/>
    </row>
    <row r="154" spans="10:11" ht="15">
      <c r="J154" s="89"/>
      <c r="K154" s="89"/>
    </row>
    <row r="155" spans="10:11" ht="15">
      <c r="J155" s="89"/>
      <c r="K155" s="89"/>
    </row>
    <row r="156" spans="10:11" ht="15">
      <c r="J156" s="89"/>
      <c r="K156" s="89"/>
    </row>
    <row r="157" spans="10:11" ht="15">
      <c r="J157" s="89"/>
      <c r="K157" s="89"/>
    </row>
    <row r="158" spans="10:11" ht="15">
      <c r="J158" s="89"/>
      <c r="K158" s="89"/>
    </row>
    <row r="159" spans="10:11" ht="15">
      <c r="J159" s="89"/>
      <c r="K159" s="89"/>
    </row>
    <row r="160" spans="10:11" ht="15">
      <c r="J160" s="89"/>
      <c r="K160" s="89"/>
    </row>
    <row r="161" spans="10:11" ht="15">
      <c r="J161" s="89"/>
      <c r="K161" s="89"/>
    </row>
    <row r="162" spans="10:11" ht="15">
      <c r="J162" s="89"/>
      <c r="K162" s="89"/>
    </row>
    <row r="163" spans="10:11" ht="15">
      <c r="J163" s="89"/>
      <c r="K163" s="89"/>
    </row>
    <row r="164" spans="10:11" ht="15">
      <c r="J164" s="89"/>
      <c r="K164" s="89"/>
    </row>
    <row r="165" spans="10:11" ht="15">
      <c r="J165" s="89"/>
      <c r="K165" s="89"/>
    </row>
    <row r="166" spans="10:11" ht="15">
      <c r="J166" s="89"/>
      <c r="K166" s="89"/>
    </row>
    <row r="167" spans="10:11" ht="15">
      <c r="J167" s="89"/>
      <c r="K167" s="89"/>
    </row>
    <row r="168" spans="10:11" ht="15">
      <c r="J168" s="89"/>
      <c r="K168" s="89"/>
    </row>
    <row r="169" spans="10:11" ht="15">
      <c r="J169" s="89"/>
      <c r="K169" s="89"/>
    </row>
    <row r="170" spans="10:11" ht="15">
      <c r="J170" s="89"/>
      <c r="K170" s="89"/>
    </row>
    <row r="171" spans="10:11" ht="15">
      <c r="J171" s="89"/>
      <c r="K171" s="89"/>
    </row>
    <row r="172" spans="10:11" ht="15">
      <c r="J172" s="89"/>
      <c r="K172" s="89"/>
    </row>
    <row r="173" spans="10:11" ht="15">
      <c r="J173" s="89"/>
      <c r="K173" s="89"/>
    </row>
    <row r="174" spans="10:11" ht="15">
      <c r="J174" s="89"/>
      <c r="K174" s="89"/>
    </row>
    <row r="175" spans="10:11" ht="15">
      <c r="J175" s="89"/>
      <c r="K175" s="89"/>
    </row>
    <row r="176" spans="10:11" ht="15">
      <c r="J176" s="89"/>
      <c r="K176" s="89"/>
    </row>
    <row r="177" spans="10:11" ht="15">
      <c r="J177" s="89"/>
      <c r="K177" s="89"/>
    </row>
    <row r="178" spans="10:11" ht="15">
      <c r="J178" s="89"/>
      <c r="K178" s="89"/>
    </row>
    <row r="179" spans="10:11" ht="15">
      <c r="J179" s="89"/>
      <c r="K179" s="89"/>
    </row>
    <row r="180" spans="10:11" ht="15">
      <c r="J180" s="89"/>
      <c r="K180" s="89"/>
    </row>
    <row r="181" spans="10:11" ht="15">
      <c r="J181" s="89"/>
      <c r="K181" s="89"/>
    </row>
    <row r="182" spans="10:11" ht="15">
      <c r="J182" s="89"/>
      <c r="K182" s="89"/>
    </row>
    <row r="183" spans="10:11" ht="15">
      <c r="J183" s="89"/>
      <c r="K183" s="89"/>
    </row>
    <row r="184" spans="10:11" ht="15">
      <c r="J184" s="89"/>
      <c r="K184" s="89"/>
    </row>
    <row r="185" spans="10:11" ht="15">
      <c r="J185" s="89"/>
      <c r="K185" s="89"/>
    </row>
    <row r="186" spans="10:11" ht="15">
      <c r="J186" s="89"/>
      <c r="K186" s="89"/>
    </row>
    <row r="187" spans="10:11" ht="15">
      <c r="J187" s="89"/>
      <c r="K187" s="89"/>
    </row>
    <row r="188" spans="10:11" ht="15">
      <c r="J188" s="89"/>
      <c r="K188" s="89"/>
    </row>
    <row r="189" spans="10:11" ht="15">
      <c r="J189" s="89"/>
      <c r="K189" s="89"/>
    </row>
    <row r="190" spans="10:11" ht="15">
      <c r="J190" s="89"/>
      <c r="K190" s="89"/>
    </row>
    <row r="191" spans="10:11" ht="15">
      <c r="J191" s="89"/>
      <c r="K191" s="89"/>
    </row>
    <row r="192" spans="10:11" ht="15">
      <c r="J192" s="89"/>
      <c r="K192" s="89"/>
    </row>
    <row r="193" spans="10:11" ht="15">
      <c r="J193" s="89"/>
      <c r="K193" s="89"/>
    </row>
    <row r="194" spans="10:11" ht="15">
      <c r="J194" s="89"/>
      <c r="K194" s="89"/>
    </row>
    <row r="195" spans="10:11" ht="15">
      <c r="J195" s="89"/>
      <c r="K195" s="89"/>
    </row>
    <row r="196" spans="10:11" ht="15">
      <c r="J196" s="89"/>
      <c r="K196" s="89"/>
    </row>
    <row r="197" spans="10:11" ht="15">
      <c r="J197" s="89"/>
      <c r="K197" s="89"/>
    </row>
    <row r="198" spans="10:11" ht="15">
      <c r="J198" s="89"/>
      <c r="K198" s="89"/>
    </row>
    <row r="199" spans="10:11" ht="15">
      <c r="J199" s="89"/>
      <c r="K199" s="89"/>
    </row>
    <row r="200" spans="10:11" ht="15">
      <c r="J200" s="89"/>
      <c r="K200" s="89"/>
    </row>
    <row r="201" spans="10:11" ht="11.25" customHeight="1">
      <c r="J201" s="89"/>
      <c r="K201" s="89"/>
    </row>
    <row r="202" spans="10:11" ht="11.25" customHeight="1">
      <c r="J202" s="89"/>
      <c r="K202" s="89"/>
    </row>
    <row r="203" spans="10:11" ht="11.25" customHeight="1">
      <c r="J203" s="89"/>
      <c r="K203" s="89"/>
    </row>
    <row r="204" spans="10:11" ht="11.25" customHeight="1">
      <c r="J204" s="89"/>
      <c r="K204" s="89"/>
    </row>
    <row r="205" spans="10:11" ht="11.25" customHeight="1">
      <c r="J205" s="89"/>
      <c r="K205" s="89"/>
    </row>
    <row r="206" spans="10:11" ht="11.25" customHeight="1">
      <c r="J206" s="89"/>
      <c r="K206" s="89"/>
    </row>
    <row r="207" spans="10:11" ht="11.25" customHeight="1">
      <c r="J207" s="89"/>
      <c r="K207" s="89"/>
    </row>
    <row r="208" spans="10:11" ht="11.25" customHeight="1">
      <c r="J208" s="89"/>
      <c r="K208" s="89"/>
    </row>
    <row r="209" spans="10:11" ht="11.25" customHeight="1">
      <c r="J209" s="89"/>
      <c r="K209" s="89"/>
    </row>
    <row r="210" spans="10:11" ht="11.25" customHeight="1">
      <c r="J210" s="89"/>
      <c r="K210" s="89"/>
    </row>
    <row r="211" spans="10:11" ht="11.25" customHeight="1">
      <c r="J211" s="89"/>
      <c r="K211" s="89"/>
    </row>
    <row r="212" spans="10:11" ht="11.25" customHeight="1">
      <c r="J212" s="89"/>
      <c r="K212" s="89"/>
    </row>
    <row r="213" spans="10:11" ht="11.25" customHeight="1">
      <c r="J213" s="89"/>
      <c r="K213" s="89"/>
    </row>
    <row r="214" spans="10:11" ht="11.25" customHeight="1">
      <c r="J214" s="89"/>
      <c r="K214" s="89"/>
    </row>
    <row r="215" spans="10:11" ht="11.25" customHeight="1">
      <c r="J215" s="89"/>
      <c r="K215" s="89"/>
    </row>
    <row r="216" spans="10:11" ht="11.25" customHeight="1">
      <c r="J216" s="89"/>
      <c r="K216" s="89"/>
    </row>
    <row r="217" spans="10:11" ht="11.25" customHeight="1">
      <c r="J217" s="89"/>
      <c r="K217" s="89"/>
    </row>
    <row r="218" spans="10:11" ht="11.25" customHeight="1">
      <c r="J218" s="89"/>
      <c r="K218" s="89"/>
    </row>
    <row r="219" spans="10:11" ht="11.25" customHeight="1">
      <c r="J219" s="89"/>
      <c r="K219" s="89"/>
    </row>
    <row r="220" spans="10:11" ht="11.25" customHeight="1">
      <c r="J220" s="89"/>
      <c r="K220" s="89"/>
    </row>
    <row r="221" spans="10:11" ht="11.25" customHeight="1">
      <c r="J221" s="89"/>
      <c r="K221" s="89"/>
    </row>
    <row r="222" spans="10:11" ht="11.25" customHeight="1">
      <c r="J222" s="89"/>
      <c r="K222" s="89"/>
    </row>
    <row r="223" spans="10:11" ht="11.25" customHeight="1">
      <c r="J223" s="89"/>
      <c r="K223" s="89"/>
    </row>
    <row r="224" spans="10:11" ht="11.25" customHeight="1">
      <c r="J224" s="89"/>
      <c r="K224" s="89"/>
    </row>
    <row r="225" spans="10:11" ht="11.25" customHeight="1">
      <c r="J225" s="89"/>
      <c r="K225" s="89"/>
    </row>
    <row r="226" spans="10:11" ht="11.25" customHeight="1">
      <c r="J226" s="89"/>
      <c r="K226" s="89"/>
    </row>
    <row r="227" spans="10:11" ht="11.25" customHeight="1">
      <c r="J227" s="89"/>
      <c r="K227" s="89"/>
    </row>
    <row r="228" spans="10:11" ht="11.25" customHeight="1">
      <c r="J228" s="89"/>
      <c r="K228" s="89"/>
    </row>
    <row r="229" spans="10:11" ht="11.25" customHeight="1">
      <c r="J229" s="89"/>
      <c r="K229" s="89"/>
    </row>
    <row r="230" spans="10:11" ht="11.25" customHeight="1">
      <c r="J230" s="89"/>
      <c r="K230" s="89"/>
    </row>
    <row r="231" spans="10:11" ht="11.25" customHeight="1">
      <c r="J231" s="89"/>
      <c r="K231" s="89"/>
    </row>
    <row r="232" spans="10:11" ht="11.25" customHeight="1">
      <c r="J232" s="89"/>
      <c r="K232" s="89"/>
    </row>
    <row r="233" spans="10:11" ht="11.25" customHeight="1">
      <c r="J233" s="89"/>
      <c r="K233" s="89"/>
    </row>
    <row r="234" spans="10:11" ht="11.25" customHeight="1">
      <c r="J234" s="89"/>
      <c r="K234" s="89"/>
    </row>
    <row r="235" spans="10:11" ht="11.25" customHeight="1">
      <c r="J235" s="89"/>
      <c r="K235" s="89"/>
    </row>
    <row r="236" spans="10:11" ht="11.25" customHeight="1">
      <c r="J236" s="89"/>
      <c r="K236" s="89"/>
    </row>
    <row r="237" spans="10:11" ht="11.25" customHeight="1">
      <c r="J237" s="89"/>
      <c r="K237" s="89"/>
    </row>
    <row r="238" spans="10:11" ht="11.25" customHeight="1">
      <c r="J238" s="89"/>
      <c r="K238" s="89"/>
    </row>
    <row r="239" spans="10:11" ht="11.25" customHeight="1">
      <c r="J239" s="89"/>
      <c r="K239" s="89"/>
    </row>
    <row r="240" spans="10:11" ht="11.25" customHeight="1">
      <c r="J240" s="89"/>
      <c r="K240" s="89"/>
    </row>
    <row r="241" spans="10:11" ht="11.25" customHeight="1">
      <c r="J241" s="89"/>
      <c r="K241" s="89"/>
    </row>
    <row r="242" spans="10:11" ht="11.25" customHeight="1">
      <c r="J242" s="89"/>
      <c r="K242" s="89"/>
    </row>
    <row r="243" spans="10:11" ht="11.25" customHeight="1">
      <c r="J243" s="89"/>
      <c r="K243" s="89"/>
    </row>
    <row r="244" spans="10:11" ht="11.25" customHeight="1">
      <c r="J244" s="89"/>
      <c r="K244" s="89"/>
    </row>
    <row r="245" spans="10:11" ht="11.25" customHeight="1">
      <c r="J245" s="89"/>
      <c r="K245" s="89"/>
    </row>
    <row r="246" spans="10:11" ht="11.25" customHeight="1">
      <c r="J246" s="89"/>
      <c r="K246" s="89"/>
    </row>
    <row r="247" spans="10:11" ht="11.25" customHeight="1">
      <c r="J247" s="89"/>
      <c r="K247" s="89"/>
    </row>
    <row r="248" spans="10:11" ht="11.25" customHeight="1">
      <c r="J248" s="89"/>
      <c r="K248" s="89"/>
    </row>
    <row r="249" spans="10:11" ht="11.25" customHeight="1">
      <c r="J249" s="89"/>
      <c r="K249" s="89"/>
    </row>
    <row r="250" spans="10:11" ht="11.25" customHeight="1">
      <c r="J250" s="89"/>
      <c r="K250" s="89"/>
    </row>
    <row r="251" spans="10:11" ht="11.25" customHeight="1">
      <c r="J251" s="89"/>
      <c r="K251" s="89"/>
    </row>
    <row r="252" spans="10:11" ht="11.25" customHeight="1">
      <c r="J252" s="89"/>
      <c r="K252" s="89"/>
    </row>
    <row r="253" spans="10:11" ht="11.25" customHeight="1">
      <c r="J253" s="89"/>
      <c r="K253" s="89"/>
    </row>
    <row r="254" spans="10:11" ht="11.25" customHeight="1">
      <c r="J254" s="89"/>
      <c r="K254" s="89"/>
    </row>
    <row r="255" spans="10:11" ht="11.25" customHeight="1">
      <c r="J255" s="89"/>
      <c r="K255" s="89"/>
    </row>
    <row r="256" spans="10:11" ht="11.25" customHeight="1">
      <c r="J256" s="89"/>
      <c r="K256" s="89"/>
    </row>
    <row r="257" spans="10:11" ht="11.25" customHeight="1">
      <c r="J257" s="89"/>
      <c r="K257" s="89"/>
    </row>
    <row r="258" spans="10:11" ht="11.25" customHeight="1">
      <c r="J258" s="89"/>
      <c r="K258" s="89"/>
    </row>
    <row r="259" spans="10:11" ht="11.25" customHeight="1">
      <c r="J259" s="89"/>
      <c r="K259" s="89"/>
    </row>
    <row r="260" spans="10:11" ht="11.25" customHeight="1">
      <c r="J260" s="89"/>
      <c r="K260" s="89"/>
    </row>
    <row r="261" spans="10:11" ht="11.25" customHeight="1">
      <c r="J261" s="89"/>
      <c r="K261" s="89"/>
    </row>
    <row r="262" spans="10:11" ht="11.25" customHeight="1">
      <c r="J262" s="89"/>
      <c r="K262" s="89"/>
    </row>
    <row r="263" spans="10:11" ht="11.25" customHeight="1">
      <c r="J263" s="89"/>
      <c r="K263" s="89"/>
    </row>
    <row r="264" spans="10:11" ht="11.25" customHeight="1">
      <c r="J264" s="89"/>
      <c r="K264" s="89"/>
    </row>
    <row r="265" spans="10:11" ht="11.25" customHeight="1">
      <c r="J265" s="89"/>
      <c r="K265" s="89"/>
    </row>
    <row r="266" spans="10:11" ht="11.25" customHeight="1">
      <c r="J266" s="89"/>
      <c r="K266" s="89"/>
    </row>
    <row r="267" spans="10:11" ht="11.25" customHeight="1">
      <c r="J267" s="89"/>
      <c r="K267" s="89"/>
    </row>
    <row r="268" spans="10:11" ht="11.25" customHeight="1">
      <c r="J268" s="89"/>
      <c r="K268" s="89"/>
    </row>
    <row r="269" spans="10:11" ht="11.25" customHeight="1">
      <c r="J269" s="89"/>
      <c r="K269" s="89"/>
    </row>
    <row r="270" spans="10:11" ht="11.25" customHeight="1">
      <c r="J270" s="89"/>
      <c r="K270" s="89"/>
    </row>
    <row r="271" spans="10:11" ht="11.25" customHeight="1">
      <c r="J271" s="89"/>
      <c r="K271" s="89"/>
    </row>
    <row r="272" spans="10:11" ht="11.25" customHeight="1">
      <c r="J272" s="89"/>
      <c r="K272" s="89"/>
    </row>
    <row r="273" spans="10:11" ht="11.25" customHeight="1">
      <c r="J273" s="89"/>
      <c r="K273" s="89"/>
    </row>
    <row r="274" spans="10:11" ht="11.25" customHeight="1">
      <c r="J274" s="89"/>
      <c r="K274" s="89"/>
    </row>
    <row r="275" spans="10:11" ht="11.25" customHeight="1">
      <c r="J275" s="89"/>
      <c r="K275" s="89"/>
    </row>
    <row r="276" spans="10:11" ht="11.25" customHeight="1">
      <c r="J276" s="89"/>
      <c r="K276" s="89"/>
    </row>
    <row r="277" spans="10:11" ht="11.25" customHeight="1">
      <c r="J277" s="89"/>
      <c r="K277" s="89"/>
    </row>
    <row r="278" spans="10:11" ht="11.25" customHeight="1">
      <c r="J278" s="89"/>
      <c r="K278" s="89"/>
    </row>
    <row r="279" spans="10:11" ht="11.25" customHeight="1">
      <c r="J279" s="89"/>
      <c r="K279" s="89"/>
    </row>
    <row r="280" spans="10:11" ht="11.25" customHeight="1">
      <c r="J280" s="89"/>
      <c r="K280" s="89"/>
    </row>
    <row r="281" spans="10:11" ht="11.25" customHeight="1">
      <c r="J281" s="89"/>
      <c r="K281" s="89"/>
    </row>
    <row r="282" spans="10:11" ht="11.25" customHeight="1">
      <c r="J282" s="89"/>
      <c r="K282" s="89"/>
    </row>
    <row r="283" spans="10:11" ht="11.25" customHeight="1">
      <c r="J283" s="89"/>
      <c r="K283" s="89"/>
    </row>
    <row r="284" spans="10:11" ht="11.25" customHeight="1">
      <c r="J284" s="89"/>
      <c r="K284" s="89"/>
    </row>
    <row r="285" spans="10:11" ht="11.25" customHeight="1">
      <c r="J285" s="89"/>
      <c r="K285" s="89"/>
    </row>
    <row r="286" spans="10:11" ht="11.25" customHeight="1">
      <c r="J286" s="89"/>
      <c r="K286" s="89"/>
    </row>
    <row r="287" spans="10:11" ht="11.25" customHeight="1">
      <c r="J287" s="89"/>
      <c r="K287" s="89"/>
    </row>
    <row r="288" spans="10:11" ht="11.25" customHeight="1">
      <c r="J288" s="89"/>
      <c r="K288" s="89"/>
    </row>
    <row r="289" spans="10:11" ht="11.25" customHeight="1">
      <c r="J289" s="89"/>
      <c r="K289" s="89"/>
    </row>
    <row r="290" spans="10:11" ht="11.25" customHeight="1">
      <c r="J290" s="89"/>
      <c r="K290" s="89"/>
    </row>
    <row r="291" spans="10:11" ht="11.25" customHeight="1">
      <c r="J291" s="89"/>
      <c r="K291" s="89"/>
    </row>
    <row r="292" spans="10:11" ht="11.25" customHeight="1">
      <c r="J292" s="89"/>
      <c r="K292" s="89"/>
    </row>
    <row r="293" spans="10:11" ht="11.25" customHeight="1">
      <c r="J293" s="89"/>
      <c r="K293" s="89"/>
    </row>
    <row r="294" spans="10:11" ht="11.25" customHeight="1">
      <c r="J294" s="89"/>
      <c r="K294" s="89"/>
    </row>
    <row r="295" spans="10:11" ht="11.25" customHeight="1">
      <c r="J295" s="89"/>
      <c r="K295" s="89"/>
    </row>
    <row r="296" spans="10:11" ht="11.25" customHeight="1">
      <c r="J296" s="89"/>
      <c r="K296" s="89"/>
    </row>
    <row r="297" spans="10:11" ht="11.25" customHeight="1">
      <c r="J297" s="89"/>
      <c r="K297" s="89"/>
    </row>
    <row r="298" spans="10:11" ht="11.25" customHeight="1">
      <c r="J298" s="89"/>
      <c r="K298" s="89"/>
    </row>
    <row r="299" spans="10:11" ht="11.25" customHeight="1">
      <c r="J299" s="89"/>
      <c r="K299" s="89"/>
    </row>
    <row r="300" spans="10:11" ht="11.25" customHeight="1">
      <c r="J300" s="89"/>
      <c r="K300" s="89"/>
    </row>
    <row r="301" spans="10:11" ht="11.25" customHeight="1">
      <c r="J301" s="89"/>
      <c r="K301" s="89"/>
    </row>
    <row r="302" spans="10:11" ht="11.25" customHeight="1">
      <c r="J302" s="89"/>
      <c r="K302" s="89"/>
    </row>
    <row r="303" spans="10:11" ht="11.25" customHeight="1">
      <c r="J303" s="89"/>
      <c r="K303" s="89"/>
    </row>
    <row r="304" spans="10:11" ht="11.25" customHeight="1">
      <c r="J304" s="89"/>
      <c r="K304" s="89"/>
    </row>
    <row r="305" spans="10:11" ht="11.25" customHeight="1">
      <c r="J305" s="89"/>
      <c r="K305" s="89"/>
    </row>
    <row r="306" spans="10:11" ht="11.25" customHeight="1">
      <c r="J306" s="89"/>
      <c r="K306" s="89"/>
    </row>
    <row r="307" spans="10:11" ht="11.25" customHeight="1">
      <c r="J307" s="89"/>
      <c r="K307" s="89"/>
    </row>
    <row r="308" spans="10:11" ht="11.25" customHeight="1">
      <c r="J308" s="89"/>
      <c r="K308" s="89"/>
    </row>
    <row r="309" spans="10:11" ht="11.25" customHeight="1">
      <c r="J309" s="89"/>
      <c r="K309" s="89"/>
    </row>
    <row r="310" spans="10:11" ht="11.25" customHeight="1">
      <c r="J310" s="89"/>
      <c r="K310" s="89"/>
    </row>
    <row r="311" spans="10:11" ht="11.25" customHeight="1">
      <c r="J311" s="89"/>
      <c r="K311" s="89"/>
    </row>
    <row r="312" spans="10:11" ht="11.25" customHeight="1">
      <c r="J312" s="89"/>
      <c r="K312" s="89"/>
    </row>
    <row r="313" spans="10:11" ht="11.25" customHeight="1">
      <c r="J313" s="89"/>
      <c r="K313" s="89"/>
    </row>
    <row r="314" spans="10:11" ht="11.25" customHeight="1">
      <c r="J314" s="89"/>
      <c r="K314" s="89"/>
    </row>
    <row r="315" spans="10:11" ht="11.25" customHeight="1">
      <c r="J315" s="89"/>
      <c r="K315" s="89"/>
    </row>
    <row r="316" spans="10:11" ht="11.25" customHeight="1">
      <c r="J316" s="89"/>
      <c r="K316" s="89"/>
    </row>
    <row r="317" spans="10:11" ht="11.25" customHeight="1">
      <c r="J317" s="89"/>
      <c r="K317" s="89"/>
    </row>
    <row r="318" spans="10:11" ht="11.25" customHeight="1">
      <c r="J318" s="89"/>
      <c r="K318" s="89"/>
    </row>
    <row r="319" spans="10:11" ht="11.25" customHeight="1">
      <c r="J319" s="89"/>
      <c r="K319" s="89"/>
    </row>
    <row r="320" spans="10:11" ht="11.25" customHeight="1">
      <c r="J320" s="89"/>
      <c r="K320" s="89"/>
    </row>
    <row r="321" spans="10:11" ht="11.25" customHeight="1">
      <c r="J321" s="89"/>
      <c r="K321" s="89"/>
    </row>
    <row r="322" spans="10:11" ht="11.25" customHeight="1">
      <c r="J322" s="89"/>
      <c r="K322" s="89"/>
    </row>
    <row r="323" spans="10:11" ht="11.25" customHeight="1">
      <c r="J323" s="89"/>
      <c r="K323" s="89"/>
    </row>
    <row r="324" spans="10:11" ht="11.25" customHeight="1">
      <c r="J324" s="89"/>
      <c r="K324" s="89"/>
    </row>
    <row r="325" spans="10:11" ht="11.25" customHeight="1">
      <c r="J325" s="89"/>
      <c r="K325" s="89"/>
    </row>
    <row r="326" spans="10:11" ht="11.25" customHeight="1">
      <c r="J326" s="89"/>
      <c r="K326" s="89"/>
    </row>
    <row r="327" spans="10:11" ht="11.25" customHeight="1">
      <c r="J327" s="89"/>
      <c r="K327" s="89"/>
    </row>
    <row r="328" spans="10:11" ht="11.25" customHeight="1">
      <c r="J328" s="89"/>
      <c r="K328" s="89"/>
    </row>
    <row r="329" spans="10:11" ht="11.25" customHeight="1">
      <c r="J329" s="89"/>
      <c r="K329" s="89"/>
    </row>
    <row r="330" spans="10:11" ht="11.25" customHeight="1">
      <c r="J330" s="89"/>
      <c r="K330" s="89"/>
    </row>
    <row r="331" spans="10:11" ht="11.25" customHeight="1">
      <c r="J331" s="89"/>
      <c r="K331" s="89"/>
    </row>
    <row r="332" spans="10:11" ht="11.25" customHeight="1">
      <c r="J332" s="89"/>
      <c r="K332" s="89"/>
    </row>
    <row r="333" spans="10:11" ht="11.25" customHeight="1">
      <c r="J333" s="89"/>
      <c r="K333" s="89"/>
    </row>
    <row r="334" spans="10:11" ht="11.25" customHeight="1">
      <c r="J334" s="89"/>
      <c r="K334" s="89"/>
    </row>
    <row r="335" spans="10:11" ht="11.25" customHeight="1">
      <c r="J335" s="89"/>
      <c r="K335" s="89"/>
    </row>
    <row r="336" spans="10:11" ht="11.25" customHeight="1">
      <c r="J336" s="89"/>
      <c r="K336" s="89"/>
    </row>
    <row r="337" spans="10:11" ht="11.25" customHeight="1">
      <c r="J337" s="89"/>
      <c r="K337" s="89"/>
    </row>
    <row r="338" spans="10:11" ht="11.25" customHeight="1">
      <c r="J338" s="89"/>
      <c r="K338" s="89"/>
    </row>
    <row r="339" spans="10:11" ht="11.25" customHeight="1">
      <c r="J339" s="89"/>
      <c r="K339" s="89"/>
    </row>
    <row r="340" spans="10:11" ht="11.25" customHeight="1">
      <c r="J340" s="89"/>
      <c r="K340" s="89"/>
    </row>
    <row r="341" spans="10:11" ht="11.25" customHeight="1">
      <c r="J341" s="89"/>
      <c r="K341" s="89"/>
    </row>
    <row r="342" spans="10:11" ht="11.25" customHeight="1">
      <c r="J342" s="89"/>
      <c r="K342" s="89"/>
    </row>
    <row r="343" spans="10:11" ht="11.25" customHeight="1">
      <c r="J343" s="89"/>
      <c r="K343" s="89"/>
    </row>
    <row r="344" spans="10:11" ht="11.25" customHeight="1">
      <c r="J344" s="89"/>
      <c r="K344" s="89"/>
    </row>
    <row r="345" spans="10:11" ht="11.25" customHeight="1">
      <c r="J345" s="89"/>
      <c r="K345" s="89"/>
    </row>
    <row r="346" spans="10:11" ht="11.25" customHeight="1">
      <c r="J346" s="89"/>
      <c r="K346" s="89"/>
    </row>
    <row r="347" spans="10:11" ht="11.25" customHeight="1">
      <c r="J347" s="89"/>
      <c r="K347" s="89"/>
    </row>
    <row r="348" spans="10:11" ht="11.25" customHeight="1">
      <c r="J348" s="89"/>
      <c r="K348" s="89"/>
    </row>
    <row r="349" spans="10:11" ht="11.25" customHeight="1">
      <c r="J349" s="89"/>
      <c r="K349" s="89"/>
    </row>
    <row r="350" spans="10:11" ht="11.25" customHeight="1">
      <c r="J350" s="89"/>
      <c r="K350" s="89"/>
    </row>
    <row r="351" spans="10:11" ht="11.25" customHeight="1">
      <c r="J351" s="89"/>
      <c r="K351" s="89"/>
    </row>
    <row r="352" spans="10:11" ht="11.25" customHeight="1">
      <c r="J352" s="89"/>
      <c r="K352" s="89"/>
    </row>
    <row r="353" spans="10:11" ht="11.25" customHeight="1">
      <c r="J353" s="89"/>
      <c r="K353" s="89"/>
    </row>
    <row r="354" spans="10:11" ht="11.25" customHeight="1">
      <c r="J354" s="89"/>
      <c r="K354" s="89"/>
    </row>
    <row r="355" spans="10:11" ht="11.25" customHeight="1">
      <c r="J355" s="89"/>
      <c r="K355" s="89"/>
    </row>
    <row r="356" spans="10:11" ht="11.25" customHeight="1">
      <c r="J356" s="89"/>
      <c r="K356" s="89"/>
    </row>
    <row r="357" spans="10:11" ht="11.25" customHeight="1">
      <c r="J357" s="89"/>
      <c r="K357" s="89"/>
    </row>
    <row r="358" spans="10:11" ht="11.25" customHeight="1">
      <c r="J358" s="89"/>
      <c r="K358" s="89"/>
    </row>
    <row r="359" spans="10:11" ht="11.25" customHeight="1">
      <c r="J359" s="89"/>
      <c r="K359" s="89"/>
    </row>
    <row r="360" spans="10:11" ht="11.25" customHeight="1">
      <c r="J360" s="89"/>
      <c r="K360" s="89"/>
    </row>
    <row r="361" spans="10:11" ht="11.25" customHeight="1">
      <c r="J361" s="89"/>
      <c r="K361" s="89"/>
    </row>
    <row r="362" spans="10:11" ht="11.25" customHeight="1">
      <c r="J362" s="89"/>
      <c r="K362" s="89"/>
    </row>
    <row r="363" spans="10:11" ht="11.25" customHeight="1">
      <c r="J363" s="89"/>
      <c r="K363" s="89"/>
    </row>
    <row r="364" spans="10:11" ht="11.25" customHeight="1">
      <c r="J364" s="89"/>
      <c r="K364" s="89"/>
    </row>
    <row r="365" spans="10:11" ht="11.25" customHeight="1">
      <c r="J365" s="89"/>
      <c r="K365" s="89"/>
    </row>
    <row r="366" spans="10:11" ht="11.25" customHeight="1">
      <c r="J366" s="89"/>
      <c r="K366" s="89"/>
    </row>
    <row r="367" spans="10:11" ht="11.25" customHeight="1">
      <c r="J367" s="89"/>
      <c r="K367" s="89"/>
    </row>
    <row r="368" spans="10:11" ht="11.25" customHeight="1">
      <c r="J368" s="89"/>
      <c r="K368" s="89"/>
    </row>
    <row r="369" spans="10:11" ht="11.25" customHeight="1">
      <c r="J369" s="89"/>
      <c r="K369" s="89"/>
    </row>
    <row r="370" spans="10:11" ht="11.25" customHeight="1">
      <c r="J370" s="89"/>
      <c r="K370" s="89"/>
    </row>
    <row r="371" spans="10:11" ht="11.25" customHeight="1">
      <c r="J371" s="89"/>
      <c r="K371" s="89"/>
    </row>
    <row r="372" spans="10:11" ht="11.25" customHeight="1">
      <c r="J372" s="89"/>
      <c r="K372" s="89"/>
    </row>
    <row r="373" spans="10:11" ht="11.25" customHeight="1">
      <c r="J373" s="89"/>
      <c r="K373" s="89"/>
    </row>
    <row r="374" spans="10:11" ht="11.25" customHeight="1">
      <c r="J374" s="89"/>
      <c r="K374" s="89"/>
    </row>
    <row r="375" spans="10:11" ht="11.25" customHeight="1">
      <c r="J375" s="89"/>
      <c r="K375" s="89"/>
    </row>
    <row r="376" spans="10:11" ht="11.25" customHeight="1">
      <c r="J376" s="89"/>
      <c r="K376" s="89"/>
    </row>
    <row r="377" spans="10:11" ht="11.25" customHeight="1">
      <c r="J377" s="89"/>
      <c r="K377" s="89"/>
    </row>
    <row r="378" spans="10:11" ht="11.25" customHeight="1">
      <c r="J378" s="89"/>
      <c r="K378" s="89"/>
    </row>
    <row r="379" spans="10:11" ht="11.25" customHeight="1">
      <c r="J379" s="89"/>
      <c r="K379" s="89"/>
    </row>
    <row r="380" spans="10:11" ht="11.25" customHeight="1">
      <c r="J380" s="89"/>
      <c r="K380" s="89"/>
    </row>
    <row r="381" spans="10:11" ht="11.25" customHeight="1">
      <c r="J381" s="89"/>
      <c r="K381" s="89"/>
    </row>
    <row r="382" spans="10:11" ht="11.25" customHeight="1">
      <c r="J382" s="89"/>
      <c r="K382" s="89"/>
    </row>
    <row r="383" spans="10:11" ht="11.25" customHeight="1">
      <c r="J383" s="89"/>
      <c r="K383" s="89"/>
    </row>
    <row r="384" spans="10:11" ht="11.25" customHeight="1">
      <c r="J384" s="89"/>
      <c r="K384" s="89"/>
    </row>
    <row r="385" spans="10:11" ht="11.25" customHeight="1">
      <c r="J385" s="89"/>
      <c r="K385" s="89"/>
    </row>
    <row r="386" spans="10:11" ht="11.25" customHeight="1">
      <c r="J386" s="89"/>
      <c r="K386" s="89"/>
    </row>
    <row r="387" spans="10:11" ht="11.25" customHeight="1">
      <c r="J387" s="89"/>
      <c r="K387" s="89"/>
    </row>
    <row r="388" spans="10:11" ht="11.25" customHeight="1">
      <c r="J388" s="89"/>
      <c r="K388" s="89"/>
    </row>
    <row r="389" spans="10:11" ht="11.25" customHeight="1">
      <c r="J389" s="89"/>
      <c r="K389" s="89"/>
    </row>
    <row r="390" spans="10:11" ht="11.25" customHeight="1">
      <c r="J390" s="89"/>
      <c r="K390" s="89"/>
    </row>
    <row r="391" spans="10:11" ht="11.25" customHeight="1">
      <c r="J391" s="89"/>
      <c r="K391" s="89"/>
    </row>
    <row r="392" spans="10:11" ht="11.25" customHeight="1">
      <c r="J392" s="89"/>
      <c r="K392" s="89"/>
    </row>
    <row r="393" spans="10:11" ht="11.25" customHeight="1">
      <c r="J393" s="89"/>
      <c r="K393" s="89"/>
    </row>
    <row r="394" spans="10:11" ht="11.25" customHeight="1">
      <c r="J394" s="89"/>
      <c r="K394" s="89"/>
    </row>
    <row r="395" spans="10:11" ht="11.25" customHeight="1">
      <c r="J395" s="89"/>
      <c r="K395" s="89"/>
    </row>
    <row r="396" spans="10:11" ht="11.25" customHeight="1">
      <c r="J396" s="89"/>
      <c r="K396" s="89"/>
    </row>
    <row r="397" spans="10:11" ht="11.25" customHeight="1">
      <c r="J397" s="89"/>
      <c r="K397" s="89"/>
    </row>
    <row r="398" spans="10:11" ht="11.25" customHeight="1">
      <c r="J398" s="89"/>
      <c r="K398" s="89"/>
    </row>
    <row r="399" spans="10:11" ht="11.25" customHeight="1">
      <c r="J399" s="89"/>
      <c r="K399" s="89"/>
    </row>
    <row r="400" spans="10:11" ht="11.25" customHeight="1">
      <c r="J400" s="89"/>
      <c r="K400" s="89"/>
    </row>
    <row r="401" spans="10:11" ht="11.25" customHeight="1">
      <c r="J401" s="89"/>
      <c r="K401" s="89"/>
    </row>
    <row r="402" spans="10:11" ht="11.25" customHeight="1">
      <c r="J402" s="89"/>
      <c r="K402" s="89"/>
    </row>
    <row r="403" spans="10:11" ht="11.25" customHeight="1">
      <c r="J403" s="89"/>
      <c r="K403" s="89"/>
    </row>
    <row r="404" spans="10:11" ht="11.25" customHeight="1">
      <c r="J404" s="89"/>
      <c r="K404" s="89"/>
    </row>
    <row r="405" spans="10:11" ht="11.25" customHeight="1">
      <c r="J405" s="89"/>
      <c r="K405" s="89"/>
    </row>
    <row r="406" spans="10:11" ht="11.25" customHeight="1">
      <c r="J406" s="89"/>
      <c r="K406" s="89"/>
    </row>
    <row r="407" spans="10:11" ht="11.25" customHeight="1">
      <c r="J407" s="89"/>
      <c r="K407" s="89"/>
    </row>
    <row r="408" spans="10:11" ht="11.25" customHeight="1">
      <c r="J408" s="89"/>
      <c r="K408" s="89"/>
    </row>
    <row r="409" spans="10:11" ht="11.25" customHeight="1">
      <c r="J409" s="89"/>
      <c r="K409" s="89"/>
    </row>
    <row r="410" spans="10:11" ht="11.25" customHeight="1">
      <c r="J410" s="89"/>
      <c r="K410" s="89"/>
    </row>
    <row r="411" spans="10:11" ht="11.25" customHeight="1">
      <c r="J411" s="89"/>
      <c r="K411" s="89"/>
    </row>
    <row r="412" spans="10:11" ht="11.25" customHeight="1">
      <c r="J412" s="89"/>
      <c r="K412" s="89"/>
    </row>
    <row r="413" spans="10:11" ht="11.25" customHeight="1">
      <c r="J413" s="89"/>
      <c r="K413" s="89"/>
    </row>
    <row r="414" spans="10:11" ht="11.25" customHeight="1">
      <c r="J414" s="89"/>
      <c r="K414" s="89"/>
    </row>
    <row r="415" spans="10:11" ht="11.25" customHeight="1">
      <c r="J415" s="89"/>
      <c r="K415" s="89"/>
    </row>
    <row r="416" spans="10:11" ht="11.25" customHeight="1">
      <c r="J416" s="89"/>
      <c r="K416" s="89"/>
    </row>
    <row r="417" spans="10:11" ht="11.25" customHeight="1">
      <c r="J417" s="89"/>
      <c r="K417" s="89"/>
    </row>
    <row r="418" spans="10:11" ht="11.25" customHeight="1">
      <c r="J418" s="89"/>
      <c r="K418" s="89"/>
    </row>
    <row r="419" spans="10:11" ht="11.25" customHeight="1">
      <c r="J419" s="89"/>
      <c r="K419" s="89"/>
    </row>
    <row r="420" spans="10:11" ht="11.25" customHeight="1">
      <c r="J420" s="89"/>
      <c r="K420" s="89"/>
    </row>
    <row r="421" spans="10:11" ht="11.25" customHeight="1">
      <c r="J421" s="89"/>
      <c r="K421" s="89"/>
    </row>
    <row r="422" spans="10:11" ht="11.25" customHeight="1">
      <c r="J422" s="89"/>
      <c r="K422" s="89"/>
    </row>
    <row r="423" spans="10:11" ht="11.25" customHeight="1">
      <c r="J423" s="89"/>
      <c r="K423" s="89"/>
    </row>
    <row r="424" spans="10:11" ht="11.25" customHeight="1">
      <c r="J424" s="89"/>
      <c r="K424" s="89"/>
    </row>
    <row r="425" spans="10:11" ht="11.25" customHeight="1">
      <c r="J425" s="89"/>
      <c r="K425" s="89"/>
    </row>
    <row r="426" spans="10:11" ht="11.25" customHeight="1">
      <c r="J426" s="89"/>
      <c r="K426" s="89"/>
    </row>
    <row r="427" spans="10:11" ht="11.25" customHeight="1">
      <c r="J427" s="89"/>
      <c r="K427" s="89"/>
    </row>
    <row r="428" spans="10:11" ht="11.25" customHeight="1">
      <c r="J428" s="89"/>
      <c r="K428" s="89"/>
    </row>
    <row r="429" spans="10:11" ht="11.25" customHeight="1">
      <c r="J429" s="89"/>
      <c r="K429" s="89"/>
    </row>
    <row r="430" spans="10:11" ht="11.25" customHeight="1">
      <c r="J430" s="89"/>
      <c r="K430" s="89"/>
    </row>
    <row r="431" spans="10:11" ht="11.25" customHeight="1">
      <c r="J431" s="89"/>
      <c r="K431" s="89"/>
    </row>
    <row r="432" spans="10:11" ht="11.25" customHeight="1">
      <c r="J432" s="89"/>
      <c r="K432" s="89"/>
    </row>
    <row r="433" spans="10:11" ht="11.25" customHeight="1">
      <c r="J433" s="89"/>
      <c r="K433" s="89"/>
    </row>
    <row r="434" spans="10:11" ht="11.25" customHeight="1">
      <c r="J434" s="89"/>
      <c r="K434" s="89"/>
    </row>
    <row r="435" spans="10:11" ht="11.25" customHeight="1">
      <c r="J435" s="89"/>
      <c r="K435" s="89"/>
    </row>
    <row r="436" spans="10:11" ht="11.25" customHeight="1">
      <c r="J436" s="89"/>
      <c r="K436" s="89"/>
    </row>
    <row r="437" spans="10:11" ht="11.25" customHeight="1">
      <c r="J437" s="89"/>
      <c r="K437" s="89"/>
    </row>
    <row r="438" spans="10:11" ht="11.25" customHeight="1">
      <c r="J438" s="89"/>
      <c r="K438" s="89"/>
    </row>
    <row r="439" spans="10:11" ht="11.25" customHeight="1">
      <c r="J439" s="89"/>
      <c r="K439" s="89"/>
    </row>
    <row r="440" spans="10:11" ht="11.25" customHeight="1">
      <c r="J440" s="89"/>
      <c r="K440" s="89"/>
    </row>
    <row r="441" spans="10:11" ht="11.25" customHeight="1">
      <c r="J441" s="89"/>
      <c r="K441" s="89"/>
    </row>
    <row r="442" spans="10:11" ht="11.25" customHeight="1">
      <c r="J442" s="89"/>
      <c r="K442" s="89"/>
    </row>
    <row r="443" spans="10:11" ht="11.25" customHeight="1">
      <c r="J443" s="89"/>
      <c r="K443" s="89"/>
    </row>
    <row r="444" spans="10:11" ht="11.25" customHeight="1">
      <c r="J444" s="89"/>
      <c r="K444" s="89"/>
    </row>
    <row r="445" spans="10:11" ht="11.25" customHeight="1">
      <c r="J445" s="89"/>
      <c r="K445" s="89"/>
    </row>
    <row r="446" spans="10:11" ht="11.25" customHeight="1">
      <c r="J446" s="89"/>
      <c r="K446" s="89"/>
    </row>
    <row r="447" spans="10:11" ht="11.25" customHeight="1">
      <c r="J447" s="89"/>
      <c r="K447" s="89"/>
    </row>
    <row r="448" spans="10:11" ht="11.25" customHeight="1">
      <c r="J448" s="89"/>
      <c r="K448" s="89"/>
    </row>
    <row r="449" spans="10:11" ht="11.25" customHeight="1">
      <c r="J449" s="89"/>
      <c r="K449" s="89"/>
    </row>
    <row r="450" spans="10:11" ht="11.25" customHeight="1">
      <c r="J450" s="89"/>
      <c r="K450" s="89"/>
    </row>
    <row r="451" spans="10:11" ht="11.25" customHeight="1">
      <c r="J451" s="89"/>
      <c r="K451" s="89"/>
    </row>
    <row r="452" spans="10:11" ht="11.25" customHeight="1">
      <c r="J452" s="89"/>
      <c r="K452" s="89"/>
    </row>
    <row r="453" spans="10:11" ht="11.25" customHeight="1">
      <c r="J453" s="89"/>
      <c r="K453" s="89"/>
    </row>
    <row r="454" spans="10:11" ht="11.25" customHeight="1">
      <c r="J454" s="89"/>
      <c r="K454" s="89"/>
    </row>
    <row r="455" spans="10:11" ht="11.25" customHeight="1">
      <c r="J455" s="89"/>
      <c r="K455" s="89"/>
    </row>
    <row r="456" spans="10:11" ht="11.25" customHeight="1">
      <c r="J456" s="89"/>
      <c r="K456" s="89"/>
    </row>
    <row r="457" spans="10:11" ht="11.25" customHeight="1">
      <c r="J457" s="89"/>
      <c r="K457" s="89"/>
    </row>
    <row r="458" spans="10:11" ht="11.25" customHeight="1">
      <c r="J458" s="89"/>
      <c r="K458" s="89"/>
    </row>
    <row r="459" spans="10:11" ht="11.25" customHeight="1">
      <c r="J459" s="89"/>
      <c r="K459" s="89"/>
    </row>
    <row r="460" spans="10:11" ht="11.25" customHeight="1">
      <c r="J460" s="89"/>
      <c r="K460" s="89"/>
    </row>
    <row r="461" spans="10:11" ht="11.25" customHeight="1">
      <c r="J461" s="89"/>
      <c r="K461" s="89"/>
    </row>
    <row r="462" spans="10:11" ht="11.25" customHeight="1">
      <c r="J462" s="89"/>
      <c r="K462" s="89"/>
    </row>
    <row r="463" spans="10:11" ht="11.25" customHeight="1">
      <c r="J463" s="89"/>
      <c r="K463" s="89"/>
    </row>
    <row r="464" spans="10:11" ht="11.25" customHeight="1">
      <c r="J464" s="89"/>
      <c r="K464" s="89"/>
    </row>
    <row r="465" spans="10:11" ht="11.25" customHeight="1">
      <c r="J465" s="89"/>
      <c r="K465" s="89"/>
    </row>
    <row r="466" spans="10:11" ht="11.25" customHeight="1">
      <c r="J466" s="89"/>
      <c r="K466" s="89"/>
    </row>
    <row r="467" spans="10:11" ht="11.25" customHeight="1">
      <c r="J467" s="89"/>
      <c r="K467" s="89"/>
    </row>
    <row r="468" spans="10:11" ht="11.25" customHeight="1">
      <c r="J468" s="89"/>
      <c r="K468" s="89"/>
    </row>
    <row r="469" spans="10:11" ht="11.25" customHeight="1">
      <c r="J469" s="89"/>
      <c r="K469" s="89"/>
    </row>
    <row r="470" spans="10:11" ht="11.25" customHeight="1">
      <c r="J470" s="89"/>
      <c r="K470" s="89"/>
    </row>
    <row r="471" spans="10:11" ht="11.25" customHeight="1">
      <c r="J471" s="89"/>
      <c r="K471" s="89"/>
    </row>
    <row r="472" spans="10:11" ht="11.25" customHeight="1">
      <c r="J472" s="89"/>
      <c r="K472" s="89"/>
    </row>
    <row r="473" spans="10:11" ht="11.25" customHeight="1">
      <c r="J473" s="89"/>
      <c r="K473" s="89"/>
    </row>
    <row r="474" spans="10:11" ht="11.25" customHeight="1">
      <c r="J474" s="89"/>
      <c r="K474" s="89"/>
    </row>
    <row r="475" spans="10:11" ht="11.25" customHeight="1">
      <c r="J475" s="89"/>
      <c r="K475" s="89"/>
    </row>
    <row r="476" spans="10:11" ht="11.25" customHeight="1">
      <c r="J476" s="89"/>
      <c r="K476" s="89"/>
    </row>
    <row r="477" spans="10:11" ht="11.25" customHeight="1">
      <c r="J477" s="89"/>
      <c r="K477" s="89"/>
    </row>
    <row r="478" spans="10:11" ht="11.25" customHeight="1">
      <c r="J478" s="89"/>
      <c r="K478" s="89"/>
    </row>
    <row r="479" spans="10:11" ht="11.25" customHeight="1">
      <c r="J479" s="89"/>
      <c r="K479" s="89"/>
    </row>
    <row r="480" spans="10:11" ht="11.25" customHeight="1">
      <c r="J480" s="89"/>
      <c r="K480" s="89"/>
    </row>
    <row r="481" spans="10:11" ht="11.25" customHeight="1">
      <c r="J481" s="89"/>
      <c r="K481" s="89"/>
    </row>
    <row r="482" spans="10:11" ht="11.25" customHeight="1">
      <c r="J482" s="89"/>
      <c r="K482" s="89"/>
    </row>
    <row r="483" spans="10:11" ht="11.25" customHeight="1">
      <c r="J483" s="89"/>
      <c r="K483" s="89"/>
    </row>
    <row r="484" spans="10:11" ht="11.25" customHeight="1">
      <c r="J484" s="89"/>
      <c r="K484" s="89"/>
    </row>
    <row r="485" spans="10:11" ht="11.25" customHeight="1">
      <c r="J485" s="89"/>
      <c r="K485" s="89"/>
    </row>
    <row r="486" spans="10:11" ht="11.25" customHeight="1">
      <c r="J486" s="89"/>
      <c r="K486" s="89"/>
    </row>
    <row r="487" spans="10:11" ht="11.25" customHeight="1">
      <c r="J487" s="89"/>
      <c r="K487" s="89"/>
    </row>
    <row r="488" spans="10:11" ht="11.25" customHeight="1">
      <c r="J488" s="89"/>
      <c r="K488" s="89"/>
    </row>
    <row r="489" spans="10:11" ht="11.25" customHeight="1">
      <c r="J489" s="89"/>
      <c r="K489" s="89"/>
    </row>
    <row r="490" spans="10:11" ht="11.25" customHeight="1">
      <c r="J490" s="89"/>
      <c r="K490" s="89"/>
    </row>
    <row r="491" spans="10:11" ht="11.25" customHeight="1">
      <c r="J491" s="89"/>
      <c r="K491" s="89"/>
    </row>
    <row r="492" spans="10:11" ht="11.25" customHeight="1">
      <c r="J492" s="89"/>
      <c r="K492" s="89"/>
    </row>
    <row r="493" spans="10:11" ht="11.25" customHeight="1">
      <c r="J493" s="89"/>
      <c r="K493" s="89"/>
    </row>
    <row r="494" spans="10:11" ht="11.25" customHeight="1">
      <c r="J494" s="89"/>
      <c r="K494" s="89"/>
    </row>
    <row r="495" spans="10:11" ht="11.25" customHeight="1">
      <c r="J495" s="89"/>
      <c r="K495" s="89"/>
    </row>
    <row r="496" spans="10:11" ht="11.25" customHeight="1">
      <c r="J496" s="89"/>
      <c r="K496" s="89"/>
    </row>
    <row r="497" spans="10:11" ht="11.25" customHeight="1">
      <c r="J497" s="89"/>
      <c r="K497" s="89"/>
    </row>
    <row r="498" spans="10:11" ht="11.25" customHeight="1">
      <c r="J498" s="89"/>
      <c r="K498" s="89"/>
    </row>
    <row r="499" spans="10:11" ht="11.25" customHeight="1">
      <c r="J499" s="89"/>
      <c r="K499" s="89"/>
    </row>
    <row r="500" spans="10:11" ht="11.25" customHeight="1">
      <c r="J500" s="89"/>
      <c r="K500" s="89"/>
    </row>
    <row r="501" spans="10:11" ht="11.25" customHeight="1">
      <c r="J501" s="89"/>
      <c r="K501" s="89"/>
    </row>
    <row r="502" spans="10:11" ht="11.25" customHeight="1">
      <c r="J502" s="89"/>
      <c r="K502" s="89"/>
    </row>
    <row r="503" spans="10:11" ht="11.25" customHeight="1">
      <c r="J503" s="89"/>
      <c r="K503" s="89"/>
    </row>
    <row r="504" spans="10:11" ht="11.25" customHeight="1">
      <c r="J504" s="89"/>
      <c r="K504" s="89"/>
    </row>
    <row r="505" spans="10:11" ht="11.25" customHeight="1">
      <c r="J505" s="89"/>
      <c r="K505" s="89"/>
    </row>
    <row r="506" spans="10:11" ht="11.25" customHeight="1">
      <c r="J506" s="89"/>
      <c r="K506" s="89"/>
    </row>
    <row r="507" spans="10:11" ht="11.25" customHeight="1">
      <c r="J507" s="89"/>
      <c r="K507" s="89"/>
    </row>
    <row r="508" spans="10:11" ht="11.25" customHeight="1">
      <c r="J508" s="89"/>
      <c r="K508" s="89"/>
    </row>
    <row r="509" spans="10:11" ht="11.25" customHeight="1">
      <c r="J509" s="89"/>
      <c r="K509" s="89"/>
    </row>
    <row r="510" spans="10:11" ht="11.25" customHeight="1">
      <c r="J510" s="89"/>
      <c r="K510" s="89"/>
    </row>
    <row r="511" spans="10:11" ht="11.25" customHeight="1">
      <c r="J511" s="89"/>
      <c r="K511" s="89"/>
    </row>
    <row r="512" spans="10:11" ht="11.25" customHeight="1">
      <c r="J512" s="89"/>
      <c r="K512" s="89"/>
    </row>
    <row r="513" spans="10:11" ht="11.25" customHeight="1">
      <c r="J513" s="89"/>
      <c r="K513" s="89"/>
    </row>
    <row r="514" spans="10:11" ht="11.25" customHeight="1">
      <c r="J514" s="89"/>
      <c r="K514" s="89"/>
    </row>
    <row r="515" spans="10:11" ht="11.25" customHeight="1">
      <c r="J515" s="89"/>
      <c r="K515" s="89"/>
    </row>
    <row r="516" spans="10:11" ht="11.25" customHeight="1">
      <c r="J516" s="89"/>
      <c r="K516" s="89"/>
    </row>
    <row r="517" spans="10:11" ht="11.25" customHeight="1">
      <c r="J517" s="89"/>
      <c r="K517" s="89"/>
    </row>
    <row r="518" spans="10:11" ht="11.25" customHeight="1">
      <c r="J518" s="89"/>
      <c r="K518" s="89"/>
    </row>
    <row r="519" spans="10:11" ht="11.25" customHeight="1">
      <c r="J519" s="89"/>
      <c r="K519" s="89"/>
    </row>
    <row r="520" spans="10:11" ht="11.25" customHeight="1">
      <c r="J520" s="89"/>
      <c r="K520" s="89"/>
    </row>
    <row r="521" spans="10:11" ht="11.25" customHeight="1">
      <c r="J521" s="89"/>
      <c r="K521" s="89"/>
    </row>
    <row r="522" spans="10:11" ht="11.25" customHeight="1">
      <c r="J522" s="89"/>
      <c r="K522" s="89"/>
    </row>
    <row r="523" spans="10:11" ht="11.25" customHeight="1">
      <c r="J523" s="89"/>
      <c r="K523" s="89"/>
    </row>
    <row r="524" spans="10:11" ht="11.25" customHeight="1">
      <c r="J524" s="89"/>
      <c r="K524" s="89"/>
    </row>
    <row r="525" spans="10:11" ht="11.25" customHeight="1">
      <c r="J525" s="89"/>
      <c r="K525" s="89"/>
    </row>
    <row r="526" spans="10:11" ht="11.25" customHeight="1">
      <c r="J526" s="89"/>
      <c r="K526" s="89"/>
    </row>
    <row r="527" spans="10:11" ht="11.25" customHeight="1">
      <c r="J527" s="89"/>
      <c r="K527" s="89"/>
    </row>
    <row r="528" spans="10:11" ht="11.25" customHeight="1">
      <c r="J528" s="89"/>
      <c r="K528" s="89"/>
    </row>
    <row r="529" spans="10:11" ht="11.25" customHeight="1">
      <c r="J529" s="89"/>
      <c r="K529" s="89"/>
    </row>
    <row r="530" spans="10:11" ht="11.25" customHeight="1">
      <c r="J530" s="89"/>
      <c r="K530" s="89"/>
    </row>
    <row r="531" spans="10:11" ht="11.25" customHeight="1">
      <c r="J531" s="89"/>
      <c r="K531" s="89"/>
    </row>
    <row r="532" spans="10:11" ht="11.25" customHeight="1">
      <c r="J532" s="89"/>
      <c r="K532" s="89"/>
    </row>
    <row r="533" spans="10:11" ht="11.25" customHeight="1">
      <c r="J533" s="89"/>
      <c r="K533" s="89"/>
    </row>
    <row r="534" spans="10:11" ht="11.25" customHeight="1">
      <c r="J534" s="89"/>
      <c r="K534" s="89"/>
    </row>
    <row r="535" spans="10:11" ht="11.25" customHeight="1">
      <c r="J535" s="89"/>
      <c r="K535" s="89"/>
    </row>
    <row r="536" spans="10:11" ht="11.25" customHeight="1">
      <c r="J536" s="89"/>
      <c r="K536" s="89"/>
    </row>
    <row r="537" spans="10:11" ht="11.25" customHeight="1">
      <c r="J537" s="89"/>
      <c r="K537" s="89"/>
    </row>
    <row r="538" spans="10:11" ht="11.25" customHeight="1">
      <c r="J538" s="89"/>
      <c r="K538" s="89"/>
    </row>
    <row r="539" spans="10:11" ht="11.25" customHeight="1">
      <c r="J539" s="89"/>
      <c r="K539" s="89"/>
    </row>
    <row r="540" spans="10:11" ht="11.25" customHeight="1">
      <c r="J540" s="89"/>
      <c r="K540" s="89"/>
    </row>
    <row r="541" spans="10:11" ht="11.25" customHeight="1">
      <c r="J541" s="89"/>
      <c r="K541" s="89"/>
    </row>
    <row r="542" spans="10:11" ht="11.25" customHeight="1">
      <c r="J542" s="89"/>
      <c r="K542" s="89"/>
    </row>
    <row r="543" spans="10:11" ht="11.25" customHeight="1">
      <c r="J543" s="89"/>
      <c r="K543" s="89"/>
    </row>
    <row r="544" spans="10:11" ht="11.25" customHeight="1">
      <c r="J544" s="89"/>
      <c r="K544" s="89"/>
    </row>
    <row r="545" spans="10:11" ht="11.25" customHeight="1">
      <c r="J545" s="89"/>
      <c r="K545" s="89"/>
    </row>
    <row r="546" spans="10:11" ht="11.25" customHeight="1">
      <c r="J546" s="89"/>
      <c r="K546" s="89"/>
    </row>
    <row r="547" spans="10:11" ht="11.25" customHeight="1">
      <c r="J547" s="89"/>
      <c r="K547" s="89"/>
    </row>
    <row r="548" spans="10:11" ht="11.25" customHeight="1">
      <c r="J548" s="89"/>
      <c r="K548" s="89"/>
    </row>
    <row r="549" spans="10:11" ht="11.25" customHeight="1">
      <c r="J549" s="89"/>
      <c r="K549" s="89"/>
    </row>
    <row r="550" spans="10:11" ht="11.25" customHeight="1">
      <c r="J550" s="89"/>
      <c r="K550" s="89"/>
    </row>
    <row r="551" spans="10:11" ht="11.25" customHeight="1">
      <c r="J551" s="89"/>
      <c r="K551" s="89"/>
    </row>
    <row r="552" spans="10:11" ht="11.25" customHeight="1">
      <c r="J552" s="89"/>
      <c r="K552" s="89"/>
    </row>
    <row r="553" spans="10:11" ht="11.25" customHeight="1">
      <c r="J553" s="89"/>
      <c r="K553" s="89"/>
    </row>
    <row r="554" spans="10:11" ht="11.25" customHeight="1">
      <c r="J554" s="89"/>
      <c r="K554" s="89"/>
    </row>
    <row r="555" spans="10:11" ht="11.25" customHeight="1">
      <c r="J555" s="89"/>
      <c r="K555" s="89"/>
    </row>
    <row r="556" spans="10:11" ht="11.25" customHeight="1">
      <c r="J556" s="89"/>
      <c r="K556" s="89"/>
    </row>
    <row r="557" spans="10:11" ht="11.25" customHeight="1">
      <c r="J557" s="89"/>
      <c r="K557" s="89"/>
    </row>
    <row r="558" spans="10:11" ht="11.25" customHeight="1">
      <c r="J558" s="89"/>
      <c r="K558" s="89"/>
    </row>
    <row r="559" spans="10:11" ht="11.25" customHeight="1">
      <c r="J559" s="89"/>
      <c r="K559" s="89"/>
    </row>
    <row r="560" spans="10:11" ht="11.25" customHeight="1">
      <c r="J560" s="89"/>
      <c r="K560" s="89"/>
    </row>
    <row r="561" spans="10:11" ht="11.25" customHeight="1">
      <c r="J561" s="89"/>
      <c r="K561" s="89"/>
    </row>
    <row r="562" spans="10:11" ht="11.25" customHeight="1">
      <c r="J562" s="89"/>
      <c r="K562" s="89"/>
    </row>
    <row r="563" spans="10:11" ht="11.25" customHeight="1">
      <c r="J563" s="89"/>
      <c r="K563" s="89"/>
    </row>
    <row r="564" spans="10:11" ht="11.25" customHeight="1">
      <c r="J564" s="89"/>
      <c r="K564" s="89"/>
    </row>
    <row r="565" spans="10:11" ht="11.25" customHeight="1">
      <c r="J565" s="89"/>
      <c r="K565" s="89"/>
    </row>
    <row r="566" spans="10:11" ht="11.25" customHeight="1">
      <c r="J566" s="89"/>
      <c r="K566" s="89"/>
    </row>
    <row r="567" spans="10:11" ht="11.25" customHeight="1">
      <c r="J567" s="89"/>
      <c r="K567" s="89"/>
    </row>
    <row r="568" spans="10:11" ht="11.25" customHeight="1">
      <c r="J568" s="89"/>
      <c r="K568" s="89"/>
    </row>
    <row r="569" spans="10:11" ht="11.25" customHeight="1">
      <c r="J569" s="89"/>
      <c r="K569" s="89"/>
    </row>
    <row r="570" spans="10:11" ht="11.25" customHeight="1">
      <c r="J570" s="89"/>
      <c r="K570" s="89"/>
    </row>
    <row r="571" spans="10:11" ht="11.25" customHeight="1">
      <c r="J571" s="89"/>
      <c r="K571" s="89"/>
    </row>
    <row r="572" spans="10:11" ht="11.25" customHeight="1">
      <c r="J572" s="89"/>
      <c r="K572" s="89"/>
    </row>
    <row r="573" spans="10:11" ht="11.25" customHeight="1">
      <c r="J573" s="89"/>
      <c r="K573" s="89"/>
    </row>
    <row r="574" spans="10:11" ht="11.25" customHeight="1">
      <c r="J574" s="89"/>
      <c r="K574" s="89"/>
    </row>
    <row r="575" spans="10:11" ht="11.25" customHeight="1">
      <c r="J575" s="89"/>
      <c r="K575" s="89"/>
    </row>
    <row r="576" spans="10:11" ht="11.25" customHeight="1">
      <c r="J576" s="89"/>
      <c r="K576" s="89"/>
    </row>
    <row r="577" spans="10:11" ht="11.25" customHeight="1">
      <c r="J577" s="89"/>
      <c r="K577" s="89"/>
    </row>
    <row r="578" spans="10:11" ht="11.25" customHeight="1">
      <c r="J578" s="89"/>
      <c r="K578" s="89"/>
    </row>
    <row r="579" spans="10:11" ht="11.25" customHeight="1">
      <c r="J579" s="89"/>
      <c r="K579" s="89"/>
    </row>
    <row r="580" spans="10:11" ht="11.25" customHeight="1">
      <c r="J580" s="89"/>
      <c r="K580" s="89"/>
    </row>
    <row r="581" spans="10:11" ht="11.25" customHeight="1">
      <c r="J581" s="89"/>
      <c r="K581" s="89"/>
    </row>
    <row r="582" spans="10:11" ht="11.25" customHeight="1">
      <c r="J582" s="89"/>
      <c r="K582" s="89"/>
    </row>
    <row r="583" spans="10:11" ht="11.25" customHeight="1">
      <c r="J583" s="89"/>
      <c r="K583" s="89"/>
    </row>
    <row r="584" spans="10:11" ht="11.25" customHeight="1">
      <c r="J584" s="89"/>
      <c r="K584" s="89"/>
    </row>
    <row r="585" spans="10:11" ht="11.25" customHeight="1">
      <c r="J585" s="89"/>
      <c r="K585" s="89"/>
    </row>
    <row r="586" spans="10:11" ht="11.25" customHeight="1">
      <c r="J586" s="89"/>
      <c r="K586" s="89"/>
    </row>
    <row r="587" spans="10:11" ht="11.25" customHeight="1">
      <c r="J587" s="89"/>
      <c r="K587" s="89"/>
    </row>
    <row r="588" spans="10:11" ht="11.25" customHeight="1">
      <c r="J588" s="89"/>
      <c r="K588" s="89"/>
    </row>
    <row r="589" spans="10:11" ht="11.25" customHeight="1">
      <c r="J589" s="89"/>
      <c r="K589" s="89"/>
    </row>
    <row r="590" spans="10:11" ht="11.25" customHeight="1">
      <c r="J590" s="89"/>
      <c r="K590" s="89"/>
    </row>
    <row r="591" spans="10:11" ht="11.25" customHeight="1">
      <c r="J591" s="89"/>
      <c r="K591" s="89"/>
    </row>
    <row r="592" spans="10:11" ht="11.25" customHeight="1">
      <c r="J592" s="89"/>
      <c r="K592" s="89"/>
    </row>
    <row r="593" spans="10:11" ht="11.25" customHeight="1">
      <c r="J593" s="89"/>
      <c r="K593" s="89"/>
    </row>
    <row r="594" spans="10:11" ht="11.25" customHeight="1">
      <c r="J594" s="89"/>
      <c r="K594" s="89"/>
    </row>
    <row r="595" spans="10:11" ht="11.25" customHeight="1">
      <c r="J595" s="89"/>
      <c r="K595" s="89"/>
    </row>
    <row r="596" spans="10:11" ht="11.25" customHeight="1">
      <c r="J596" s="89"/>
      <c r="K596" s="89"/>
    </row>
    <row r="597" spans="10:11" ht="11.25" customHeight="1">
      <c r="J597" s="89"/>
      <c r="K597" s="89"/>
    </row>
    <row r="598" spans="10:11" ht="11.25" customHeight="1">
      <c r="J598" s="89"/>
      <c r="K598" s="89"/>
    </row>
    <row r="599" spans="10:11" ht="11.25" customHeight="1">
      <c r="J599" s="89"/>
      <c r="K599" s="89"/>
    </row>
    <row r="600" spans="10:11" ht="11.25" customHeight="1">
      <c r="J600" s="89"/>
      <c r="K600" s="89"/>
    </row>
    <row r="601" spans="10:11" ht="11.25" customHeight="1">
      <c r="J601" s="89"/>
      <c r="K601" s="89"/>
    </row>
    <row r="602" spans="10:11" ht="11.25" customHeight="1">
      <c r="J602" s="89"/>
      <c r="K602" s="89"/>
    </row>
    <row r="603" spans="10:11" ht="11.25" customHeight="1">
      <c r="J603" s="89"/>
      <c r="K603" s="89"/>
    </row>
    <row r="604" spans="10:11" ht="11.25" customHeight="1">
      <c r="J604" s="89"/>
      <c r="K604" s="89"/>
    </row>
    <row r="605" spans="10:11" ht="11.25" customHeight="1">
      <c r="J605" s="89"/>
      <c r="K605" s="89"/>
    </row>
    <row r="606" spans="10:11" ht="11.25" customHeight="1">
      <c r="J606" s="89"/>
      <c r="K606" s="89"/>
    </row>
    <row r="607" spans="10:11" ht="11.25" customHeight="1">
      <c r="J607" s="89"/>
      <c r="K607" s="89"/>
    </row>
    <row r="608" spans="10:11" ht="11.25" customHeight="1">
      <c r="J608" s="89"/>
      <c r="K608" s="89"/>
    </row>
    <row r="609" spans="10:11" ht="11.25" customHeight="1">
      <c r="J609" s="89"/>
      <c r="K609" s="89"/>
    </row>
    <row r="610" spans="10:11" ht="11.25" customHeight="1">
      <c r="J610" s="89"/>
      <c r="K610" s="89"/>
    </row>
    <row r="611" spans="10:11" ht="11.25" customHeight="1">
      <c r="J611" s="89"/>
      <c r="K611" s="89"/>
    </row>
    <row r="612" spans="10:11" ht="11.25" customHeight="1">
      <c r="J612" s="89"/>
      <c r="K612" s="89"/>
    </row>
    <row r="613" spans="10:11" ht="11.25" customHeight="1">
      <c r="J613" s="89"/>
      <c r="K613" s="89"/>
    </row>
    <row r="614" spans="10:11" ht="11.25" customHeight="1">
      <c r="J614" s="89"/>
      <c r="K614" s="89"/>
    </row>
    <row r="615" spans="10:11" ht="11.25" customHeight="1">
      <c r="J615" s="89"/>
      <c r="K615" s="89"/>
    </row>
    <row r="616" spans="10:11" ht="11.25" customHeight="1">
      <c r="J616" s="89"/>
      <c r="K616" s="89"/>
    </row>
    <row r="617" spans="10:11" ht="11.25" customHeight="1">
      <c r="J617" s="89"/>
      <c r="K617" s="89"/>
    </row>
    <row r="618" spans="10:11" ht="11.25" customHeight="1">
      <c r="J618" s="89"/>
      <c r="K618" s="89"/>
    </row>
    <row r="619" spans="10:11" ht="11.25" customHeight="1">
      <c r="J619" s="89"/>
      <c r="K619" s="89"/>
    </row>
    <row r="620" spans="10:11" ht="11.25" customHeight="1">
      <c r="J620" s="89"/>
      <c r="K620" s="89"/>
    </row>
    <row r="621" spans="10:11" ht="11.25" customHeight="1">
      <c r="J621" s="89"/>
      <c r="K621" s="89"/>
    </row>
    <row r="622" spans="10:11" ht="11.25" customHeight="1">
      <c r="J622" s="89"/>
      <c r="K622" s="89"/>
    </row>
    <row r="623" spans="10:11" ht="11.25" customHeight="1">
      <c r="J623" s="89"/>
      <c r="K623" s="89"/>
    </row>
    <row r="624" spans="10:11" ht="11.25" customHeight="1">
      <c r="J624" s="89"/>
      <c r="K624" s="89"/>
    </row>
    <row r="625" spans="10:11" ht="11.25" customHeight="1">
      <c r="J625" s="89"/>
      <c r="K625" s="89"/>
    </row>
    <row r="626" spans="10:11" ht="11.25" customHeight="1">
      <c r="J626" s="89"/>
      <c r="K626" s="89"/>
    </row>
    <row r="627" spans="10:11" ht="11.25" customHeight="1">
      <c r="J627" s="89"/>
      <c r="K627" s="89"/>
    </row>
    <row r="628" spans="10:11" ht="11.25" customHeight="1">
      <c r="J628" s="89"/>
      <c r="K628" s="89"/>
    </row>
    <row r="629" spans="10:11" ht="11.25" customHeight="1">
      <c r="J629" s="89"/>
      <c r="K629" s="89"/>
    </row>
    <row r="630" spans="10:11" ht="11.25" customHeight="1">
      <c r="J630" s="89"/>
      <c r="K630" s="89"/>
    </row>
    <row r="631" spans="10:11" ht="11.25" customHeight="1">
      <c r="J631" s="89"/>
      <c r="K631" s="89"/>
    </row>
    <row r="632" spans="10:11" ht="11.25" customHeight="1">
      <c r="J632" s="89"/>
      <c r="K632" s="89"/>
    </row>
    <row r="633" spans="10:11" ht="11.25" customHeight="1">
      <c r="J633" s="89"/>
      <c r="K633" s="89"/>
    </row>
    <row r="634" spans="10:11" ht="11.25" customHeight="1">
      <c r="J634" s="89"/>
      <c r="K634" s="89"/>
    </row>
    <row r="635" spans="10:11" ht="11.25" customHeight="1">
      <c r="J635" s="89"/>
      <c r="K635" s="89"/>
    </row>
    <row r="636" spans="10:11" ht="11.25" customHeight="1">
      <c r="J636" s="89"/>
      <c r="K636" s="89"/>
    </row>
    <row r="637" spans="10:11" ht="11.25" customHeight="1">
      <c r="J637" s="89"/>
      <c r="K637" s="89"/>
    </row>
    <row r="638" spans="10:11" ht="11.25" customHeight="1">
      <c r="J638" s="89"/>
      <c r="K638" s="89"/>
    </row>
    <row r="639" spans="10:11" ht="11.25" customHeight="1">
      <c r="J639" s="89"/>
      <c r="K639" s="89"/>
    </row>
    <row r="640" spans="10:11" ht="11.25" customHeight="1">
      <c r="J640" s="89"/>
      <c r="K640" s="89"/>
    </row>
    <row r="641" spans="10:11" ht="11.25" customHeight="1">
      <c r="J641" s="89"/>
      <c r="K641" s="89"/>
    </row>
    <row r="642" spans="10:11" ht="11.25" customHeight="1">
      <c r="J642" s="89"/>
      <c r="K642" s="89"/>
    </row>
    <row r="643" spans="10:11" ht="11.25" customHeight="1">
      <c r="J643" s="89"/>
      <c r="K643" s="89"/>
    </row>
    <row r="644" spans="10:11" ht="11.25" customHeight="1">
      <c r="J644" s="89"/>
      <c r="K644" s="89"/>
    </row>
    <row r="645" spans="10:11" ht="11.25" customHeight="1">
      <c r="J645" s="89"/>
      <c r="K645" s="89"/>
    </row>
    <row r="646" spans="10:11" ht="11.25" customHeight="1">
      <c r="J646" s="89"/>
      <c r="K646" s="89"/>
    </row>
    <row r="647" spans="10:11" ht="11.25" customHeight="1">
      <c r="J647" s="89"/>
      <c r="K647" s="89"/>
    </row>
    <row r="648" spans="10:11" ht="11.25" customHeight="1">
      <c r="J648" s="89"/>
      <c r="K648" s="89"/>
    </row>
    <row r="649" spans="10:11" ht="11.25" customHeight="1">
      <c r="J649" s="89"/>
      <c r="K649" s="89"/>
    </row>
    <row r="650" spans="10:11" ht="11.25" customHeight="1">
      <c r="J650" s="89"/>
      <c r="K650" s="89"/>
    </row>
    <row r="651" spans="10:11" ht="11.25" customHeight="1">
      <c r="J651" s="89"/>
      <c r="K651" s="89"/>
    </row>
    <row r="652" spans="10:11" ht="11.25" customHeight="1">
      <c r="J652" s="89"/>
      <c r="K652" s="89"/>
    </row>
    <row r="653" spans="10:11" ht="11.25" customHeight="1">
      <c r="J653" s="89"/>
      <c r="K653" s="89"/>
    </row>
    <row r="654" spans="10:11" ht="11.25" customHeight="1">
      <c r="J654" s="89"/>
      <c r="K654" s="89"/>
    </row>
    <row r="655" spans="10:11" ht="11.25" customHeight="1">
      <c r="J655" s="89"/>
      <c r="K655" s="89"/>
    </row>
    <row r="656" spans="10:11" ht="11.25" customHeight="1">
      <c r="J656" s="89"/>
      <c r="K656" s="89"/>
    </row>
    <row r="657" spans="10:11" ht="11.25" customHeight="1">
      <c r="J657" s="89"/>
      <c r="K657" s="89"/>
    </row>
    <row r="658" spans="10:11" ht="11.25" customHeight="1">
      <c r="J658" s="89"/>
      <c r="K658" s="89"/>
    </row>
    <row r="659" spans="10:11" ht="11.25" customHeight="1">
      <c r="J659" s="89"/>
      <c r="K659" s="89"/>
    </row>
    <row r="660" spans="10:11" ht="11.25" customHeight="1">
      <c r="J660" s="89"/>
      <c r="K660" s="89"/>
    </row>
    <row r="661" spans="10:11" ht="11.25" customHeight="1">
      <c r="J661" s="89"/>
      <c r="K661" s="89"/>
    </row>
    <row r="662" spans="10:11" ht="11.25" customHeight="1">
      <c r="J662" s="89"/>
      <c r="K662" s="89"/>
    </row>
    <row r="663" spans="10:11" ht="11.25" customHeight="1">
      <c r="J663" s="89"/>
      <c r="K663" s="89"/>
    </row>
    <row r="664" spans="10:11" ht="11.25" customHeight="1">
      <c r="J664" s="89"/>
      <c r="K664" s="89"/>
    </row>
    <row r="665" spans="10:11" ht="11.25" customHeight="1">
      <c r="J665" s="89"/>
      <c r="K665" s="89"/>
    </row>
    <row r="666" spans="10:11" ht="11.25" customHeight="1">
      <c r="J666" s="89"/>
      <c r="K666" s="89"/>
    </row>
    <row r="667" spans="10:11" ht="11.25" customHeight="1">
      <c r="J667" s="89"/>
      <c r="K667" s="89"/>
    </row>
    <row r="668" spans="10:11" ht="11.25" customHeight="1">
      <c r="J668" s="89"/>
      <c r="K668" s="89"/>
    </row>
    <row r="669" spans="10:11" ht="11.25" customHeight="1">
      <c r="J669" s="89"/>
      <c r="K669" s="89"/>
    </row>
    <row r="670" spans="10:11" ht="11.25" customHeight="1">
      <c r="J670" s="89"/>
      <c r="K670" s="89"/>
    </row>
    <row r="671" spans="10:11" ht="11.25" customHeight="1">
      <c r="J671" s="89"/>
      <c r="K671" s="89"/>
    </row>
    <row r="672" spans="10:11" ht="11.25" customHeight="1">
      <c r="J672" s="89"/>
      <c r="K672" s="89"/>
    </row>
    <row r="673" spans="10:11" ht="11.25" customHeight="1">
      <c r="J673" s="89"/>
      <c r="K673" s="89"/>
    </row>
    <row r="674" spans="10:11" ht="11.25" customHeight="1">
      <c r="J674" s="89"/>
      <c r="K674" s="89"/>
    </row>
    <row r="675" spans="10:11" ht="11.25" customHeight="1">
      <c r="J675" s="89"/>
      <c r="K675" s="89"/>
    </row>
    <row r="676" spans="10:11" ht="11.25" customHeight="1">
      <c r="J676" s="89"/>
      <c r="K676" s="89"/>
    </row>
    <row r="677" spans="10:11" ht="11.25" customHeight="1">
      <c r="J677" s="89"/>
      <c r="K677" s="89"/>
    </row>
    <row r="678" spans="10:11" ht="11.25" customHeight="1">
      <c r="J678" s="89"/>
      <c r="K678" s="89"/>
    </row>
    <row r="679" spans="10:11" ht="11.25" customHeight="1">
      <c r="J679" s="89"/>
      <c r="K679" s="89"/>
    </row>
    <row r="680" spans="10:11" ht="11.25" customHeight="1">
      <c r="J680" s="89"/>
      <c r="K680" s="89"/>
    </row>
    <row r="681" spans="10:11" ht="11.25" customHeight="1">
      <c r="J681" s="89"/>
      <c r="K681" s="89"/>
    </row>
    <row r="682" spans="10:11" ht="11.25" customHeight="1">
      <c r="J682" s="89"/>
      <c r="K682" s="89"/>
    </row>
    <row r="683" spans="10:11" ht="11.25" customHeight="1">
      <c r="J683" s="89"/>
      <c r="K683" s="89"/>
    </row>
    <row r="684" spans="10:11" ht="11.25" customHeight="1">
      <c r="J684" s="89"/>
      <c r="K684" s="89"/>
    </row>
    <row r="685" spans="10:11" ht="11.25" customHeight="1">
      <c r="J685" s="89"/>
      <c r="K685" s="89"/>
    </row>
    <row r="686" spans="10:11" ht="11.25" customHeight="1">
      <c r="J686" s="89"/>
      <c r="K686" s="89"/>
    </row>
    <row r="687" spans="10:11" ht="11.25" customHeight="1">
      <c r="J687" s="89"/>
      <c r="K687" s="89"/>
    </row>
    <row r="688" spans="10:11" ht="11.25" customHeight="1">
      <c r="J688" s="89"/>
      <c r="K688" s="89"/>
    </row>
    <row r="689" spans="10:11" ht="11.25" customHeight="1">
      <c r="J689" s="89"/>
      <c r="K689" s="89"/>
    </row>
    <row r="690" spans="10:11" ht="11.25" customHeight="1">
      <c r="J690" s="89"/>
      <c r="K690" s="89"/>
    </row>
    <row r="691" spans="10:11" ht="11.25" customHeight="1">
      <c r="J691" s="89"/>
      <c r="K691" s="89"/>
    </row>
    <row r="692" spans="10:11" ht="11.25" customHeight="1">
      <c r="J692" s="89"/>
      <c r="K692" s="89"/>
    </row>
    <row r="693" spans="10:11" ht="11.25" customHeight="1">
      <c r="J693" s="89"/>
      <c r="K693" s="89"/>
    </row>
    <row r="694" spans="10:11" ht="11.25" customHeight="1">
      <c r="J694" s="89"/>
      <c r="K694" s="89"/>
    </row>
    <row r="695" spans="10:11" ht="11.25" customHeight="1">
      <c r="J695" s="89"/>
      <c r="K695" s="89"/>
    </row>
    <row r="696" spans="10:11" ht="11.25" customHeight="1">
      <c r="J696" s="89"/>
      <c r="K696" s="89"/>
    </row>
    <row r="697" spans="10:11" ht="11.25" customHeight="1">
      <c r="J697" s="89"/>
      <c r="K697" s="89"/>
    </row>
    <row r="698" spans="10:11" ht="11.25" customHeight="1">
      <c r="J698" s="89"/>
      <c r="K698" s="89"/>
    </row>
    <row r="699" spans="10:11" ht="11.25" customHeight="1">
      <c r="J699" s="89"/>
      <c r="K699" s="89"/>
    </row>
    <row r="700" spans="10:11" ht="11.25" customHeight="1">
      <c r="J700" s="89"/>
      <c r="K700" s="89"/>
    </row>
    <row r="701" spans="10:11" ht="11.25" customHeight="1">
      <c r="J701" s="89"/>
      <c r="K701" s="89"/>
    </row>
    <row r="702" spans="10:11" ht="11.25" customHeight="1">
      <c r="J702" s="89"/>
      <c r="K702" s="89"/>
    </row>
    <row r="703" spans="10:11" ht="11.25" customHeight="1">
      <c r="J703" s="89"/>
      <c r="K703" s="89"/>
    </row>
    <row r="704" spans="10:11" ht="11.25" customHeight="1">
      <c r="J704" s="89"/>
      <c r="K704" s="89"/>
    </row>
    <row r="705" spans="10:11" ht="11.25" customHeight="1">
      <c r="J705" s="89"/>
      <c r="K705" s="89"/>
    </row>
    <row r="706" spans="10:11" ht="11.25" customHeight="1">
      <c r="J706" s="89"/>
      <c r="K706" s="89"/>
    </row>
    <row r="707" spans="10:11" ht="11.25" customHeight="1">
      <c r="J707" s="89"/>
      <c r="K707" s="89"/>
    </row>
    <row r="708" spans="10:11" ht="11.25" customHeight="1">
      <c r="J708" s="89"/>
      <c r="K708" s="89"/>
    </row>
    <row r="709" spans="10:11" ht="11.25" customHeight="1">
      <c r="J709" s="89"/>
      <c r="K709" s="89"/>
    </row>
    <row r="710" spans="10:11" ht="11.25" customHeight="1">
      <c r="J710" s="89"/>
      <c r="K710" s="89"/>
    </row>
    <row r="711" spans="10:11" ht="11.25" customHeight="1">
      <c r="J711" s="89"/>
      <c r="K711" s="89"/>
    </row>
    <row r="712" spans="10:11" ht="11.25" customHeight="1">
      <c r="J712" s="89"/>
      <c r="K712" s="89"/>
    </row>
    <row r="713" spans="10:11" ht="11.25" customHeight="1">
      <c r="J713" s="89"/>
      <c r="K713" s="89"/>
    </row>
    <row r="714" spans="10:11" ht="11.25" customHeight="1">
      <c r="J714" s="89"/>
      <c r="K714" s="89"/>
    </row>
    <row r="715" spans="10:11" ht="11.25" customHeight="1">
      <c r="J715" s="89"/>
      <c r="K715" s="89"/>
    </row>
    <row r="716" spans="10:11" ht="11.25" customHeight="1">
      <c r="J716" s="89"/>
      <c r="K716" s="89"/>
    </row>
    <row r="717" spans="10:11" ht="11.25" customHeight="1">
      <c r="J717" s="89"/>
      <c r="K717" s="89"/>
    </row>
    <row r="718" spans="10:11" ht="11.25" customHeight="1">
      <c r="J718" s="89"/>
      <c r="K718" s="89"/>
    </row>
    <row r="719" spans="10:11" ht="11.25" customHeight="1">
      <c r="J719" s="89"/>
      <c r="K719" s="89"/>
    </row>
    <row r="720" spans="10:11" ht="11.25" customHeight="1">
      <c r="J720" s="89"/>
      <c r="K720" s="89"/>
    </row>
    <row r="721" spans="10:11" ht="11.25" customHeight="1">
      <c r="J721" s="89"/>
      <c r="K721" s="89"/>
    </row>
    <row r="722" spans="10:11" ht="11.25" customHeight="1">
      <c r="J722" s="89"/>
      <c r="K722" s="89"/>
    </row>
    <row r="723" spans="10:11" ht="11.25" customHeight="1">
      <c r="J723" s="89"/>
      <c r="K723" s="89"/>
    </row>
    <row r="724" spans="10:11" ht="11.25" customHeight="1">
      <c r="J724" s="89"/>
      <c r="K724" s="89"/>
    </row>
    <row r="725" spans="10:11" ht="11.25" customHeight="1">
      <c r="J725" s="89"/>
      <c r="K725" s="89"/>
    </row>
    <row r="726" spans="10:11" ht="11.25" customHeight="1">
      <c r="J726" s="89"/>
      <c r="K726" s="89"/>
    </row>
    <row r="727" spans="10:11" ht="11.25" customHeight="1">
      <c r="J727" s="89"/>
      <c r="K727" s="89"/>
    </row>
    <row r="728" spans="10:11" ht="11.25" customHeight="1">
      <c r="J728" s="89"/>
      <c r="K728" s="89"/>
    </row>
    <row r="729" spans="10:11" ht="11.25" customHeight="1">
      <c r="J729" s="89"/>
      <c r="K729" s="89"/>
    </row>
    <row r="730" spans="10:11" ht="11.25" customHeight="1">
      <c r="J730" s="89"/>
      <c r="K730" s="89"/>
    </row>
    <row r="731" spans="10:11" ht="11.25" customHeight="1">
      <c r="J731" s="89"/>
      <c r="K731" s="89"/>
    </row>
    <row r="732" spans="10:11" ht="11.25" customHeight="1">
      <c r="J732" s="89"/>
      <c r="K732" s="89"/>
    </row>
    <row r="733" spans="10:11" ht="11.25" customHeight="1">
      <c r="J733" s="89"/>
      <c r="K733" s="89"/>
    </row>
    <row r="734" spans="10:11" ht="11.25" customHeight="1">
      <c r="J734" s="89"/>
      <c r="K734" s="89"/>
    </row>
    <row r="735" spans="10:11" ht="11.25" customHeight="1">
      <c r="J735" s="89"/>
      <c r="K735" s="89"/>
    </row>
    <row r="736" spans="10:11" ht="11.25" customHeight="1">
      <c r="J736" s="89"/>
      <c r="K736" s="89"/>
    </row>
    <row r="737" spans="10:11" ht="11.25" customHeight="1">
      <c r="J737" s="89"/>
      <c r="K737" s="89"/>
    </row>
    <row r="738" spans="10:11" ht="11.25" customHeight="1">
      <c r="J738" s="89"/>
      <c r="K738" s="89"/>
    </row>
    <row r="739" spans="10:11" ht="11.25" customHeight="1">
      <c r="J739" s="89"/>
      <c r="K739" s="89"/>
    </row>
    <row r="740" spans="10:11" ht="11.25" customHeight="1">
      <c r="J740" s="89"/>
      <c r="K740" s="89"/>
    </row>
    <row r="741" spans="10:11" ht="11.25" customHeight="1">
      <c r="J741" s="89"/>
      <c r="K741" s="89"/>
    </row>
    <row r="742" spans="10:11" ht="11.25" customHeight="1">
      <c r="J742" s="89"/>
      <c r="K742" s="89"/>
    </row>
    <row r="743" spans="10:11" ht="11.25" customHeight="1">
      <c r="J743" s="89"/>
      <c r="K743" s="89"/>
    </row>
    <row r="744" spans="10:11" ht="11.25" customHeight="1">
      <c r="J744" s="89"/>
      <c r="K744" s="89"/>
    </row>
    <row r="745" spans="10:11" ht="11.25" customHeight="1">
      <c r="J745" s="89"/>
      <c r="K745" s="89"/>
    </row>
    <row r="746" spans="10:11" ht="11.25" customHeight="1">
      <c r="J746" s="89"/>
      <c r="K746" s="89"/>
    </row>
    <row r="747" spans="10:11" ht="11.25" customHeight="1">
      <c r="J747" s="89"/>
      <c r="K747" s="89"/>
    </row>
    <row r="748" spans="10:11" ht="11.25" customHeight="1">
      <c r="J748" s="89"/>
      <c r="K748" s="89"/>
    </row>
    <row r="749" spans="10:11" ht="11.25" customHeight="1">
      <c r="J749" s="89"/>
      <c r="K749" s="89"/>
    </row>
    <row r="750" spans="10:11" ht="11.25" customHeight="1">
      <c r="J750" s="89"/>
      <c r="K750" s="89"/>
    </row>
    <row r="751" spans="10:11" ht="11.25" customHeight="1">
      <c r="J751" s="89"/>
      <c r="K751" s="89"/>
    </row>
    <row r="752" spans="10:11" ht="11.25" customHeight="1">
      <c r="J752" s="89"/>
      <c r="K752" s="89"/>
    </row>
    <row r="753" spans="10:11" ht="11.25" customHeight="1">
      <c r="J753" s="89"/>
      <c r="K753" s="89"/>
    </row>
    <row r="754" spans="10:11" ht="11.25" customHeight="1">
      <c r="J754" s="89"/>
      <c r="K754" s="89"/>
    </row>
    <row r="755" spans="10:11" ht="11.25" customHeight="1">
      <c r="J755" s="89"/>
      <c r="K755" s="89"/>
    </row>
    <row r="756" spans="10:11" ht="11.25" customHeight="1">
      <c r="J756" s="89"/>
      <c r="K756" s="89"/>
    </row>
    <row r="757" spans="10:11" ht="11.25" customHeight="1">
      <c r="J757" s="89"/>
      <c r="K757" s="89"/>
    </row>
    <row r="758" spans="10:11" ht="11.25" customHeight="1">
      <c r="J758" s="89"/>
      <c r="K758" s="89"/>
    </row>
    <row r="759" spans="10:11" ht="11.25" customHeight="1">
      <c r="J759" s="89"/>
      <c r="K759" s="89"/>
    </row>
    <row r="760" spans="10:11" ht="11.25" customHeight="1">
      <c r="J760" s="89"/>
      <c r="K760" s="89"/>
    </row>
    <row r="761" spans="10:11" ht="11.25" customHeight="1">
      <c r="J761" s="89"/>
      <c r="K761" s="89"/>
    </row>
    <row r="762" spans="10:11" ht="11.25" customHeight="1">
      <c r="J762" s="89"/>
      <c r="K762" s="89"/>
    </row>
    <row r="763" spans="10:11" ht="11.25" customHeight="1">
      <c r="J763" s="89"/>
      <c r="K763" s="89"/>
    </row>
    <row r="764" spans="10:11" ht="11.25" customHeight="1">
      <c r="J764" s="89"/>
      <c r="K764" s="89"/>
    </row>
    <row r="765" spans="10:11" ht="11.25" customHeight="1">
      <c r="J765" s="89"/>
      <c r="K765" s="89"/>
    </row>
    <row r="766" spans="10:11" ht="11.25" customHeight="1">
      <c r="J766" s="89"/>
      <c r="K766" s="89"/>
    </row>
    <row r="767" spans="10:11" ht="11.25" customHeight="1">
      <c r="J767" s="89"/>
      <c r="K767" s="89"/>
    </row>
    <row r="768" spans="10:11" ht="11.25" customHeight="1">
      <c r="J768" s="89"/>
      <c r="K768" s="89"/>
    </row>
    <row r="769" spans="10:11" ht="11.25" customHeight="1">
      <c r="J769" s="89"/>
      <c r="K769" s="89"/>
    </row>
    <row r="770" spans="10:11" ht="11.25" customHeight="1">
      <c r="J770" s="89"/>
      <c r="K770" s="89"/>
    </row>
    <row r="771" spans="10:11" ht="11.25" customHeight="1">
      <c r="J771" s="89"/>
      <c r="K771" s="89"/>
    </row>
    <row r="772" spans="10:11" ht="11.25" customHeight="1">
      <c r="J772" s="89"/>
      <c r="K772" s="89"/>
    </row>
    <row r="773" spans="10:11" ht="11.25" customHeight="1">
      <c r="J773" s="89"/>
      <c r="K773" s="89"/>
    </row>
    <row r="774" spans="10:11" ht="11.25" customHeight="1">
      <c r="J774" s="89"/>
      <c r="K774" s="89"/>
    </row>
    <row r="775" spans="10:11" ht="11.25" customHeight="1">
      <c r="J775" s="89"/>
      <c r="K775" s="89"/>
    </row>
    <row r="776" spans="10:11" ht="11.25" customHeight="1">
      <c r="J776" s="89"/>
      <c r="K776" s="89"/>
    </row>
    <row r="777" spans="10:11" ht="11.25" customHeight="1">
      <c r="J777" s="89"/>
      <c r="K777" s="89"/>
    </row>
    <row r="778" spans="10:11" ht="11.25" customHeight="1">
      <c r="J778" s="89"/>
      <c r="K778" s="89"/>
    </row>
    <row r="779" spans="10:11" ht="11.25" customHeight="1">
      <c r="J779" s="89"/>
      <c r="K779" s="89"/>
    </row>
    <row r="780" spans="10:11" ht="11.25" customHeight="1">
      <c r="J780" s="89"/>
      <c r="K780" s="89"/>
    </row>
    <row r="781" spans="10:11" ht="11.25" customHeight="1">
      <c r="J781" s="89"/>
      <c r="K781" s="89"/>
    </row>
    <row r="782" spans="10:11" ht="11.25" customHeight="1">
      <c r="J782" s="89"/>
      <c r="K782" s="89"/>
    </row>
    <row r="783" spans="10:11" ht="11.25" customHeight="1">
      <c r="J783" s="89"/>
      <c r="K783" s="89"/>
    </row>
    <row r="784" spans="10:11" ht="11.25" customHeight="1">
      <c r="J784" s="89"/>
      <c r="K784" s="89"/>
    </row>
    <row r="785" spans="10:11" ht="11.25" customHeight="1">
      <c r="J785" s="89"/>
      <c r="K785" s="89"/>
    </row>
    <row r="786" spans="10:11" ht="11.25" customHeight="1">
      <c r="J786" s="89"/>
      <c r="K786" s="89"/>
    </row>
    <row r="787" spans="10:11" ht="11.25" customHeight="1">
      <c r="J787" s="89"/>
      <c r="K787" s="89"/>
    </row>
    <row r="788" spans="10:11" ht="11.25" customHeight="1">
      <c r="J788" s="89"/>
      <c r="K788" s="89"/>
    </row>
    <row r="789" spans="10:11" ht="11.25" customHeight="1">
      <c r="J789" s="89"/>
      <c r="K789" s="89"/>
    </row>
    <row r="790" spans="10:11" ht="11.25" customHeight="1">
      <c r="J790" s="89"/>
      <c r="K790" s="89"/>
    </row>
    <row r="791" spans="10:11" ht="11.25" customHeight="1">
      <c r="J791" s="89"/>
      <c r="K791" s="89"/>
    </row>
    <row r="792" spans="10:11" ht="11.25" customHeight="1">
      <c r="J792" s="89"/>
      <c r="K792" s="89"/>
    </row>
    <row r="793" spans="10:11" ht="11.25" customHeight="1">
      <c r="J793" s="89"/>
      <c r="K793" s="89"/>
    </row>
    <row r="794" spans="10:11" ht="11.25" customHeight="1">
      <c r="J794" s="89"/>
      <c r="K794" s="89"/>
    </row>
    <row r="795" spans="10:11" ht="11.25" customHeight="1">
      <c r="J795" s="89"/>
      <c r="K795" s="89"/>
    </row>
    <row r="796" spans="10:11" ht="11.25" customHeight="1">
      <c r="J796" s="89"/>
      <c r="K796" s="89"/>
    </row>
    <row r="797" spans="10:11" ht="11.25" customHeight="1">
      <c r="J797" s="89"/>
      <c r="K797" s="89"/>
    </row>
    <row r="798" spans="10:11" ht="11.25" customHeight="1">
      <c r="J798" s="89"/>
      <c r="K798" s="89"/>
    </row>
    <row r="799" spans="10:11" ht="11.25" customHeight="1">
      <c r="J799" s="89"/>
      <c r="K799" s="89"/>
    </row>
    <row r="800" spans="10:11" ht="11.25" customHeight="1">
      <c r="J800" s="89"/>
      <c r="K800" s="89"/>
    </row>
    <row r="801" spans="10:11" ht="11.25" customHeight="1">
      <c r="J801" s="89"/>
      <c r="K801" s="89"/>
    </row>
    <row r="802" spans="10:11" ht="11.25" customHeight="1">
      <c r="J802" s="89"/>
      <c r="K802" s="89"/>
    </row>
    <row r="803" spans="10:11" ht="11.25" customHeight="1">
      <c r="J803" s="89"/>
      <c r="K803" s="89"/>
    </row>
    <row r="804" spans="10:11" ht="11.25" customHeight="1">
      <c r="J804" s="89"/>
      <c r="K804" s="89"/>
    </row>
    <row r="805" spans="10:11" ht="11.25" customHeight="1">
      <c r="J805" s="89"/>
      <c r="K805" s="89"/>
    </row>
    <row r="806" spans="10:11" ht="11.25" customHeight="1">
      <c r="J806" s="89"/>
      <c r="K806" s="89"/>
    </row>
    <row r="807" spans="10:11" ht="11.25" customHeight="1">
      <c r="J807" s="89"/>
      <c r="K807" s="89"/>
    </row>
    <row r="808" spans="10:11" ht="11.25" customHeight="1">
      <c r="J808" s="89"/>
      <c r="K808" s="89"/>
    </row>
    <row r="809" spans="10:11" ht="11.25" customHeight="1">
      <c r="J809" s="89"/>
      <c r="K809" s="89"/>
    </row>
    <row r="810" spans="10:11" ht="11.25" customHeight="1">
      <c r="J810" s="89"/>
      <c r="K810" s="89"/>
    </row>
    <row r="811" spans="10:11" ht="11.25" customHeight="1">
      <c r="J811" s="89"/>
      <c r="K811" s="89"/>
    </row>
    <row r="812" spans="10:11" ht="11.25" customHeight="1">
      <c r="J812" s="89"/>
      <c r="K812" s="89"/>
    </row>
    <row r="813" spans="10:11" ht="11.25" customHeight="1">
      <c r="J813" s="89"/>
      <c r="K813" s="89"/>
    </row>
    <row r="814" spans="10:11" ht="11.25" customHeight="1">
      <c r="J814" s="89"/>
      <c r="K814" s="89"/>
    </row>
    <row r="815" spans="10:11" ht="11.25" customHeight="1">
      <c r="J815" s="89"/>
      <c r="K815" s="89"/>
    </row>
    <row r="816" spans="10:11" ht="11.25" customHeight="1">
      <c r="J816" s="89"/>
      <c r="K816" s="89"/>
    </row>
    <row r="817" spans="10:11" ht="11.25" customHeight="1">
      <c r="J817" s="89"/>
      <c r="K817" s="89"/>
    </row>
    <row r="818" spans="10:11" ht="11.25" customHeight="1">
      <c r="J818" s="89"/>
      <c r="K818" s="89"/>
    </row>
    <row r="819" spans="10:11" ht="11.25" customHeight="1">
      <c r="J819" s="89"/>
      <c r="K819" s="89"/>
    </row>
    <row r="820" spans="10:11" ht="11.25" customHeight="1">
      <c r="J820" s="89"/>
      <c r="K820" s="89"/>
    </row>
    <row r="821" spans="10:11" ht="11.25" customHeight="1">
      <c r="J821" s="89"/>
      <c r="K821" s="89"/>
    </row>
    <row r="822" spans="10:11" ht="11.25" customHeight="1">
      <c r="J822" s="89"/>
      <c r="K822" s="89"/>
    </row>
    <row r="823" spans="10:11" ht="11.25" customHeight="1">
      <c r="J823" s="89"/>
      <c r="K823" s="89"/>
    </row>
    <row r="824" spans="10:11" ht="11.25" customHeight="1">
      <c r="J824" s="89"/>
      <c r="K824" s="89"/>
    </row>
    <row r="825" spans="10:11" ht="11.25" customHeight="1">
      <c r="J825" s="89"/>
      <c r="K825" s="89"/>
    </row>
    <row r="826" spans="10:11" ht="11.25" customHeight="1">
      <c r="J826" s="89"/>
      <c r="K826" s="89"/>
    </row>
    <row r="827" spans="10:11" ht="11.25" customHeight="1">
      <c r="J827" s="89"/>
      <c r="K827" s="89"/>
    </row>
    <row r="828" spans="10:11" ht="11.25" customHeight="1">
      <c r="J828" s="89"/>
      <c r="K828" s="89"/>
    </row>
    <row r="829" spans="10:11" ht="11.25" customHeight="1">
      <c r="J829" s="89"/>
      <c r="K829" s="89"/>
    </row>
    <row r="830" spans="10:11" ht="11.25" customHeight="1">
      <c r="J830" s="89"/>
      <c r="K830" s="89"/>
    </row>
    <row r="831" spans="10:11" ht="11.25" customHeight="1">
      <c r="J831" s="89"/>
      <c r="K831" s="89"/>
    </row>
    <row r="832" spans="10:11" ht="11.25" customHeight="1">
      <c r="J832" s="89"/>
      <c r="K832" s="89"/>
    </row>
    <row r="833" spans="10:11" ht="11.25" customHeight="1">
      <c r="J833" s="89"/>
      <c r="K833" s="89"/>
    </row>
    <row r="834" spans="10:11" ht="11.25" customHeight="1">
      <c r="J834" s="89"/>
      <c r="K834" s="89"/>
    </row>
    <row r="835" spans="10:11" ht="11.25" customHeight="1">
      <c r="J835" s="89"/>
      <c r="K835" s="89"/>
    </row>
    <row r="836" spans="10:11" ht="11.25" customHeight="1">
      <c r="J836" s="89"/>
      <c r="K836" s="89"/>
    </row>
    <row r="837" spans="10:11" ht="11.25" customHeight="1">
      <c r="J837" s="89"/>
      <c r="K837" s="89"/>
    </row>
    <row r="838" spans="10:11" ht="11.25" customHeight="1">
      <c r="J838" s="89"/>
      <c r="K838" s="89"/>
    </row>
    <row r="839" spans="10:11" ht="11.25" customHeight="1">
      <c r="J839" s="89"/>
      <c r="K839" s="89"/>
    </row>
    <row r="840" spans="10:11" ht="11.25" customHeight="1">
      <c r="J840" s="89"/>
      <c r="K840" s="89"/>
    </row>
    <row r="841" spans="10:11" ht="11.25" customHeight="1">
      <c r="J841" s="89"/>
      <c r="K841" s="89"/>
    </row>
    <row r="842" spans="10:11" ht="11.25" customHeight="1">
      <c r="J842" s="89"/>
      <c r="K842" s="89"/>
    </row>
    <row r="843" spans="10:11" ht="11.25" customHeight="1">
      <c r="J843" s="89"/>
      <c r="K843" s="89"/>
    </row>
    <row r="844" spans="10:11" ht="11.25" customHeight="1">
      <c r="J844" s="89"/>
      <c r="K844" s="89"/>
    </row>
    <row r="845" spans="10:11" ht="11.25" customHeight="1">
      <c r="J845" s="89"/>
      <c r="K845" s="89"/>
    </row>
    <row r="846" spans="10:11" ht="11.25" customHeight="1">
      <c r="J846" s="89"/>
      <c r="K846" s="89"/>
    </row>
    <row r="847" spans="10:11" ht="11.25" customHeight="1">
      <c r="J847" s="89"/>
      <c r="K847" s="89"/>
    </row>
    <row r="848" spans="10:11" ht="11.25" customHeight="1">
      <c r="J848" s="89"/>
      <c r="K848" s="89"/>
    </row>
    <row r="849" spans="10:11" ht="11.25" customHeight="1">
      <c r="J849" s="89"/>
      <c r="K849" s="89"/>
    </row>
    <row r="850" spans="10:11" ht="11.25" customHeight="1">
      <c r="J850" s="89"/>
      <c r="K850" s="89"/>
    </row>
    <row r="851" spans="10:11" ht="11.25" customHeight="1">
      <c r="J851" s="89"/>
      <c r="K851" s="89"/>
    </row>
    <row r="852" spans="10:11" ht="11.25" customHeight="1">
      <c r="J852" s="89"/>
      <c r="K852" s="89"/>
    </row>
    <row r="853" spans="10:11" ht="11.25" customHeight="1">
      <c r="J853" s="89"/>
      <c r="K853" s="89"/>
    </row>
    <row r="854" spans="10:11" ht="11.25" customHeight="1">
      <c r="J854" s="89"/>
      <c r="K854" s="89"/>
    </row>
    <row r="855" spans="10:11" ht="11.25" customHeight="1">
      <c r="J855" s="89"/>
      <c r="K855" s="89"/>
    </row>
    <row r="856" spans="10:11" ht="11.25" customHeight="1">
      <c r="J856" s="89"/>
      <c r="K856" s="89"/>
    </row>
    <row r="857" spans="10:11" ht="11.25" customHeight="1">
      <c r="J857" s="89"/>
      <c r="K857" s="89"/>
    </row>
    <row r="858" spans="10:11" ht="11.25" customHeight="1">
      <c r="J858" s="89"/>
      <c r="K858" s="89"/>
    </row>
    <row r="859" spans="10:11" ht="11.25" customHeight="1">
      <c r="J859" s="89"/>
      <c r="K859" s="89"/>
    </row>
    <row r="860" spans="10:11" ht="11.25" customHeight="1">
      <c r="J860" s="89"/>
      <c r="K860" s="89"/>
    </row>
    <row r="861" spans="10:11" ht="11.25" customHeight="1">
      <c r="J861" s="89"/>
      <c r="K861" s="89"/>
    </row>
    <row r="862" spans="10:11" ht="11.25" customHeight="1">
      <c r="J862" s="89"/>
      <c r="K862" s="89"/>
    </row>
    <row r="863" spans="10:11" ht="11.25" customHeight="1">
      <c r="J863" s="89"/>
      <c r="K863" s="89"/>
    </row>
    <row r="864" spans="10:11" ht="11.25" customHeight="1">
      <c r="J864" s="89"/>
      <c r="K864" s="89"/>
    </row>
    <row r="865" spans="10:11" ht="11.25" customHeight="1">
      <c r="J865" s="89"/>
      <c r="K865" s="89"/>
    </row>
    <row r="866" spans="10:11" ht="11.25" customHeight="1">
      <c r="J866" s="89"/>
      <c r="K866" s="89"/>
    </row>
    <row r="867" spans="10:11" ht="11.25" customHeight="1">
      <c r="J867" s="89"/>
      <c r="K867" s="89"/>
    </row>
    <row r="868" spans="10:11" ht="11.25" customHeight="1">
      <c r="J868" s="89"/>
      <c r="K868" s="89"/>
    </row>
    <row r="869" spans="10:11" ht="11.25" customHeight="1">
      <c r="J869" s="89"/>
      <c r="K869" s="89"/>
    </row>
    <row r="870" spans="10:11" ht="11.25" customHeight="1">
      <c r="J870" s="89"/>
      <c r="K870" s="89"/>
    </row>
    <row r="871" spans="10:11" ht="11.25" customHeight="1">
      <c r="J871" s="89"/>
      <c r="K871" s="89"/>
    </row>
    <row r="872" spans="10:11" ht="11.25" customHeight="1">
      <c r="J872" s="89"/>
      <c r="K872" s="89"/>
    </row>
    <row r="873" spans="10:11" ht="11.25" customHeight="1">
      <c r="J873" s="89"/>
      <c r="K873" s="89"/>
    </row>
    <row r="874" spans="10:11" ht="11.25" customHeight="1">
      <c r="J874" s="89"/>
      <c r="K874" s="89"/>
    </row>
    <row r="875" spans="10:11" ht="11.25" customHeight="1">
      <c r="J875" s="89"/>
      <c r="K875" s="89"/>
    </row>
    <row r="876" spans="10:11" ht="11.25" customHeight="1">
      <c r="J876" s="89"/>
      <c r="K876" s="89"/>
    </row>
    <row r="877" spans="10:11" ht="11.25" customHeight="1">
      <c r="J877" s="89"/>
      <c r="K877" s="89"/>
    </row>
    <row r="878" spans="10:11" ht="11.25" customHeight="1">
      <c r="J878" s="89"/>
      <c r="K878" s="89"/>
    </row>
    <row r="879" spans="10:11" ht="11.25" customHeight="1">
      <c r="J879" s="89"/>
      <c r="K879" s="89"/>
    </row>
    <row r="880" spans="10:11" ht="11.25" customHeight="1">
      <c r="J880" s="89"/>
      <c r="K880" s="89"/>
    </row>
    <row r="881" spans="10:11" ht="11.25" customHeight="1">
      <c r="J881" s="89"/>
      <c r="K881" s="89"/>
    </row>
    <row r="882" spans="10:11" ht="11.25" customHeight="1">
      <c r="J882" s="89"/>
      <c r="K882" s="89"/>
    </row>
    <row r="883" spans="10:11" ht="11.25" customHeight="1">
      <c r="J883" s="89"/>
      <c r="K883" s="89"/>
    </row>
    <row r="884" spans="10:11" ht="11.25" customHeight="1">
      <c r="J884" s="89"/>
      <c r="K884" s="89"/>
    </row>
    <row r="885" spans="10:11" ht="11.25" customHeight="1">
      <c r="J885" s="89"/>
      <c r="K885" s="89"/>
    </row>
    <row r="886" spans="10:11" ht="11.25" customHeight="1">
      <c r="J886" s="89"/>
      <c r="K886" s="89"/>
    </row>
    <row r="887" spans="10:11" ht="11.25" customHeight="1">
      <c r="J887" s="89"/>
      <c r="K887" s="89"/>
    </row>
    <row r="888" spans="10:11" ht="11.25" customHeight="1">
      <c r="J888" s="89"/>
      <c r="K888" s="89"/>
    </row>
    <row r="889" spans="10:11" ht="11.25" customHeight="1">
      <c r="J889" s="89"/>
      <c r="K889" s="89"/>
    </row>
    <row r="890" spans="10:11" ht="11.25" customHeight="1">
      <c r="J890" s="89"/>
      <c r="K890" s="89"/>
    </row>
    <row r="891" spans="10:11" ht="11.25" customHeight="1">
      <c r="J891" s="89"/>
      <c r="K891" s="89"/>
    </row>
    <row r="892" spans="10:11" ht="11.25" customHeight="1">
      <c r="J892" s="89"/>
      <c r="K892" s="89"/>
    </row>
    <row r="893" spans="10:11" ht="11.25" customHeight="1">
      <c r="J893" s="89"/>
      <c r="K893" s="89"/>
    </row>
    <row r="894" spans="10:11" ht="11.25" customHeight="1">
      <c r="J894" s="89"/>
      <c r="K894" s="89"/>
    </row>
    <row r="895" spans="10:11" ht="11.25" customHeight="1">
      <c r="J895" s="89"/>
      <c r="K895" s="89"/>
    </row>
    <row r="896" spans="10:11" ht="11.25" customHeight="1">
      <c r="J896" s="89"/>
      <c r="K896" s="89"/>
    </row>
    <row r="897" spans="10:11" ht="11.25" customHeight="1">
      <c r="J897" s="89"/>
      <c r="K897" s="89"/>
    </row>
    <row r="898" spans="10:11" ht="11.25" customHeight="1">
      <c r="J898" s="89"/>
      <c r="K898" s="89"/>
    </row>
    <row r="899" spans="10:11" ht="11.25" customHeight="1">
      <c r="J899" s="89"/>
      <c r="K899" s="89"/>
    </row>
    <row r="900" spans="10:11" ht="11.25" customHeight="1">
      <c r="J900" s="89"/>
      <c r="K900" s="89"/>
    </row>
    <row r="901" spans="10:11" ht="11.25" customHeight="1">
      <c r="J901" s="89"/>
      <c r="K901" s="89"/>
    </row>
    <row r="902" spans="10:11" ht="11.25" customHeight="1">
      <c r="J902" s="89"/>
      <c r="K902" s="89"/>
    </row>
    <row r="903" spans="10:11" ht="11.25" customHeight="1">
      <c r="J903" s="89"/>
      <c r="K903" s="89"/>
    </row>
    <row r="904" spans="10:11" ht="11.25" customHeight="1">
      <c r="J904" s="89"/>
      <c r="K904" s="89"/>
    </row>
    <row r="905" spans="10:11" ht="11.25" customHeight="1">
      <c r="J905" s="89"/>
      <c r="K905" s="89"/>
    </row>
    <row r="906" spans="10:11" ht="11.25" customHeight="1">
      <c r="J906" s="89"/>
      <c r="K906" s="89"/>
    </row>
    <row r="907" spans="10:11" ht="11.25" customHeight="1">
      <c r="J907" s="89"/>
      <c r="K907" s="89"/>
    </row>
    <row r="908" spans="10:11" ht="11.25" customHeight="1">
      <c r="J908" s="89"/>
      <c r="K908" s="89"/>
    </row>
    <row r="909" spans="10:11" ht="11.25" customHeight="1">
      <c r="J909" s="89"/>
      <c r="K909" s="89"/>
    </row>
    <row r="910" spans="10:11" ht="11.25" customHeight="1">
      <c r="J910" s="89"/>
      <c r="K910" s="89"/>
    </row>
    <row r="911" spans="10:11" ht="11.25" customHeight="1">
      <c r="J911" s="89"/>
      <c r="K911" s="89"/>
    </row>
    <row r="912" spans="10:11" ht="11.25" customHeight="1">
      <c r="J912" s="89"/>
      <c r="K912" s="89"/>
    </row>
    <row r="913" spans="10:11" ht="11.25" customHeight="1">
      <c r="J913" s="89"/>
      <c r="K913" s="89"/>
    </row>
    <row r="914" spans="10:11" ht="11.25" customHeight="1">
      <c r="J914" s="89"/>
      <c r="K914" s="89"/>
    </row>
    <row r="915" spans="10:11" ht="11.25" customHeight="1">
      <c r="J915" s="89"/>
      <c r="K915" s="89"/>
    </row>
    <row r="916" spans="10:11" ht="11.25" customHeight="1">
      <c r="J916" s="89"/>
      <c r="K916" s="89"/>
    </row>
    <row r="917" spans="10:11" ht="11.25" customHeight="1">
      <c r="J917" s="89"/>
      <c r="K917" s="89"/>
    </row>
    <row r="918" spans="10:11" ht="11.25" customHeight="1">
      <c r="J918" s="89"/>
      <c r="K918" s="89"/>
    </row>
    <row r="919" spans="10:11" ht="11.25" customHeight="1">
      <c r="J919" s="89"/>
      <c r="K919" s="89"/>
    </row>
    <row r="920" spans="10:11" ht="11.25" customHeight="1">
      <c r="J920" s="89"/>
      <c r="K920" s="89"/>
    </row>
    <row r="921" spans="10:11" ht="11.25" customHeight="1">
      <c r="J921" s="89"/>
      <c r="K921" s="89"/>
    </row>
    <row r="922" spans="10:11" ht="11.25" customHeight="1">
      <c r="J922" s="89"/>
      <c r="K922" s="89"/>
    </row>
    <row r="923" spans="10:11" ht="11.25" customHeight="1">
      <c r="J923" s="89"/>
      <c r="K923" s="89"/>
    </row>
    <row r="924" spans="10:11" ht="11.25" customHeight="1">
      <c r="J924" s="89"/>
      <c r="K924" s="89"/>
    </row>
    <row r="925" spans="10:11" ht="11.25" customHeight="1">
      <c r="J925" s="89"/>
      <c r="K925" s="89"/>
    </row>
    <row r="926" spans="10:11" ht="11.25" customHeight="1">
      <c r="J926" s="89"/>
      <c r="K926" s="89"/>
    </row>
    <row r="927" spans="10:11" ht="11.25" customHeight="1">
      <c r="J927" s="89"/>
      <c r="K927" s="89"/>
    </row>
    <row r="928" spans="10:11" ht="11.25" customHeight="1">
      <c r="J928" s="89"/>
      <c r="K928" s="89"/>
    </row>
    <row r="929" spans="10:11" ht="11.25" customHeight="1">
      <c r="J929" s="89"/>
      <c r="K929" s="89"/>
    </row>
    <row r="930" spans="10:11" ht="11.25" customHeight="1">
      <c r="J930" s="89"/>
      <c r="K930" s="89"/>
    </row>
    <row r="931" spans="10:11" ht="11.25" customHeight="1">
      <c r="J931" s="89"/>
      <c r="K931" s="89"/>
    </row>
    <row r="932" spans="10:11" ht="11.25" customHeight="1">
      <c r="J932" s="89"/>
      <c r="K932" s="89"/>
    </row>
    <row r="933" spans="10:11" ht="11.25" customHeight="1">
      <c r="J933" s="89"/>
      <c r="K933" s="89"/>
    </row>
    <row r="934" spans="10:11" ht="11.25" customHeight="1">
      <c r="J934" s="89"/>
      <c r="K934" s="89"/>
    </row>
    <row r="935" spans="10:11" ht="11.25" customHeight="1">
      <c r="J935" s="89"/>
      <c r="K935" s="89"/>
    </row>
    <row r="936" spans="10:11" ht="11.25" customHeight="1">
      <c r="J936" s="89"/>
      <c r="K936" s="89"/>
    </row>
    <row r="937" spans="10:11" ht="11.25" customHeight="1">
      <c r="J937" s="89"/>
      <c r="K937" s="89"/>
    </row>
    <row r="938" spans="10:11" ht="11.25" customHeight="1">
      <c r="J938" s="89"/>
      <c r="K938" s="89"/>
    </row>
    <row r="939" spans="10:11" ht="11.25" customHeight="1">
      <c r="J939" s="89"/>
      <c r="K939" s="89"/>
    </row>
    <row r="940" spans="10:11" ht="11.25" customHeight="1">
      <c r="J940" s="89"/>
      <c r="K940" s="89"/>
    </row>
    <row r="941" spans="10:11" ht="11.25" customHeight="1">
      <c r="J941" s="89"/>
      <c r="K941" s="89"/>
    </row>
    <row r="942" spans="10:11" ht="11.25" customHeight="1">
      <c r="J942" s="89"/>
      <c r="K942" s="89"/>
    </row>
    <row r="943" spans="10:11" ht="11.25" customHeight="1">
      <c r="J943" s="89"/>
      <c r="K943" s="89"/>
    </row>
    <row r="944" spans="10:11" ht="11.25" customHeight="1">
      <c r="J944" s="89"/>
      <c r="K944" s="89"/>
    </row>
    <row r="945" spans="10:11" ht="11.25" customHeight="1">
      <c r="J945" s="89"/>
      <c r="K945" s="89"/>
    </row>
    <row r="946" spans="10:11" ht="11.25" customHeight="1">
      <c r="J946" s="89"/>
      <c r="K946" s="89"/>
    </row>
    <row r="947" spans="10:11" ht="11.25" customHeight="1">
      <c r="J947" s="89"/>
      <c r="K947" s="89"/>
    </row>
    <row r="948" spans="10:11" ht="11.25" customHeight="1">
      <c r="J948" s="89"/>
      <c r="K948" s="89"/>
    </row>
    <row r="949" spans="10:11" ht="11.25" customHeight="1">
      <c r="J949" s="89"/>
      <c r="K949" s="89"/>
    </row>
    <row r="950" spans="10:11" ht="11.25" customHeight="1">
      <c r="J950" s="89"/>
      <c r="K950" s="89"/>
    </row>
    <row r="951" spans="10:11" ht="11.25" customHeight="1">
      <c r="J951" s="89"/>
      <c r="K951" s="89"/>
    </row>
    <row r="952" spans="10:11" ht="11.25" customHeight="1">
      <c r="J952" s="89"/>
      <c r="K952" s="89"/>
    </row>
    <row r="953" spans="10:11" ht="11.25" customHeight="1">
      <c r="J953" s="89"/>
      <c r="K953" s="89"/>
    </row>
    <row r="954" spans="10:11" ht="11.25" customHeight="1">
      <c r="J954" s="89"/>
      <c r="K954" s="89"/>
    </row>
    <row r="955" spans="10:11" ht="11.25" customHeight="1">
      <c r="J955" s="89"/>
      <c r="K955" s="89"/>
    </row>
    <row r="956" spans="10:11" ht="11.25" customHeight="1">
      <c r="J956" s="89"/>
      <c r="K956" s="89"/>
    </row>
    <row r="957" spans="10:11" ht="11.25" customHeight="1">
      <c r="J957" s="89"/>
      <c r="K957" s="89"/>
    </row>
    <row r="958" spans="10:11" ht="11.25" customHeight="1">
      <c r="J958" s="89"/>
      <c r="K958" s="89"/>
    </row>
    <row r="959" spans="10:11" ht="11.25" customHeight="1">
      <c r="J959" s="89"/>
      <c r="K959" s="89"/>
    </row>
    <row r="960" spans="10:11" ht="11.25" customHeight="1">
      <c r="J960" s="89"/>
      <c r="K960" s="89"/>
    </row>
    <row r="961" spans="10:11" ht="11.25" customHeight="1">
      <c r="J961" s="89"/>
      <c r="K961" s="89"/>
    </row>
    <row r="962" spans="10:11" ht="11.25" customHeight="1">
      <c r="J962" s="89"/>
      <c r="K962" s="89"/>
    </row>
    <row r="963" spans="10:11" ht="11.25" customHeight="1">
      <c r="J963" s="89"/>
      <c r="K963" s="89"/>
    </row>
    <row r="964" spans="10:11" ht="11.25" customHeight="1">
      <c r="J964" s="89"/>
      <c r="K964" s="89"/>
    </row>
    <row r="965" spans="10:11" ht="11.25" customHeight="1">
      <c r="J965" s="89"/>
      <c r="K965" s="89"/>
    </row>
    <row r="966" spans="10:11" ht="11.25" customHeight="1">
      <c r="J966" s="89"/>
      <c r="K966" s="89"/>
    </row>
    <row r="967" spans="10:11" ht="11.25" customHeight="1">
      <c r="J967" s="89"/>
      <c r="K967" s="89"/>
    </row>
    <row r="968" spans="10:11" ht="11.25" customHeight="1">
      <c r="J968" s="89"/>
      <c r="K968" s="89"/>
    </row>
    <row r="969" spans="10:11" ht="11.25" customHeight="1">
      <c r="J969" s="89"/>
      <c r="K969" s="89"/>
    </row>
    <row r="970" spans="10:11" ht="11.25" customHeight="1">
      <c r="J970" s="89"/>
      <c r="K970" s="89"/>
    </row>
    <row r="971" spans="10:11" ht="11.25" customHeight="1">
      <c r="J971" s="89"/>
      <c r="K971" s="89"/>
    </row>
    <row r="972" spans="10:11" ht="11.25" customHeight="1">
      <c r="J972" s="89"/>
      <c r="K972" s="89"/>
    </row>
    <row r="973" spans="10:11" ht="11.25" customHeight="1">
      <c r="J973" s="89"/>
      <c r="K973" s="89"/>
    </row>
    <row r="974" spans="10:11" ht="11.25" customHeight="1">
      <c r="J974" s="89"/>
      <c r="K974" s="89"/>
    </row>
    <row r="975" spans="10:11" ht="11.25" customHeight="1">
      <c r="J975" s="89"/>
      <c r="K975" s="89"/>
    </row>
    <row r="976" spans="10:11" ht="11.25" customHeight="1">
      <c r="J976" s="89"/>
      <c r="K976" s="89"/>
    </row>
    <row r="977" spans="10:11" ht="11.25" customHeight="1">
      <c r="J977" s="89"/>
      <c r="K977" s="89"/>
    </row>
    <row r="978" spans="10:11" ht="11.25" customHeight="1">
      <c r="J978" s="89"/>
      <c r="K978" s="89"/>
    </row>
    <row r="979" spans="10:11" ht="11.25" customHeight="1">
      <c r="J979" s="89"/>
      <c r="K979" s="89"/>
    </row>
    <row r="980" spans="10:11" ht="11.25" customHeight="1">
      <c r="J980" s="89"/>
      <c r="K980" s="89"/>
    </row>
    <row r="981" spans="10:11" ht="11.25" customHeight="1">
      <c r="J981" s="89"/>
      <c r="K981" s="89"/>
    </row>
    <row r="982" spans="10:11" ht="11.25" customHeight="1">
      <c r="J982" s="89"/>
      <c r="K982" s="89"/>
    </row>
    <row r="983" spans="10:11" ht="11.25" customHeight="1">
      <c r="J983" s="89"/>
      <c r="K983" s="89"/>
    </row>
    <row r="984" spans="10:11" ht="11.25" customHeight="1">
      <c r="J984" s="89"/>
      <c r="K984" s="89"/>
    </row>
    <row r="985" spans="10:11" ht="11.25" customHeight="1">
      <c r="J985" s="89"/>
      <c r="K985" s="89"/>
    </row>
    <row r="986" spans="10:11" ht="11.25" customHeight="1">
      <c r="J986" s="89"/>
      <c r="K986" s="89"/>
    </row>
    <row r="987" spans="10:11" ht="11.25" customHeight="1">
      <c r="J987" s="89"/>
      <c r="K987" s="89"/>
    </row>
    <row r="988" spans="10:11" ht="11.25" customHeight="1">
      <c r="J988" s="89"/>
      <c r="K988" s="89"/>
    </row>
    <row r="989" spans="10:11" ht="11.25" customHeight="1">
      <c r="J989" s="89"/>
      <c r="K989" s="89"/>
    </row>
    <row r="990" spans="10:11" ht="11.25" customHeight="1">
      <c r="J990" s="89"/>
      <c r="K990" s="89"/>
    </row>
    <row r="991" spans="10:11" ht="11.25" customHeight="1">
      <c r="J991" s="89"/>
      <c r="K991" s="89"/>
    </row>
    <row r="992" spans="10:11" ht="11.25" customHeight="1">
      <c r="J992" s="89"/>
      <c r="K992" s="89"/>
    </row>
    <row r="993" spans="10:11" ht="11.25" customHeight="1">
      <c r="J993" s="89"/>
      <c r="K993" s="89"/>
    </row>
    <row r="994" spans="10:11" ht="11.25" customHeight="1">
      <c r="J994" s="89"/>
      <c r="K994" s="89"/>
    </row>
    <row r="995" spans="10:11" ht="11.25" customHeight="1">
      <c r="J995" s="89"/>
      <c r="K995" s="89"/>
    </row>
    <row r="996" spans="10:11" ht="11.25" customHeight="1">
      <c r="J996" s="89"/>
      <c r="K996" s="89"/>
    </row>
    <row r="997" spans="10:11" ht="11.25" customHeight="1">
      <c r="J997" s="89"/>
      <c r="K997" s="89"/>
    </row>
    <row r="998" spans="10:11" ht="11.25" customHeight="1">
      <c r="J998" s="89"/>
      <c r="K998" s="89"/>
    </row>
    <row r="999" spans="10:11" ht="11.25" customHeight="1">
      <c r="J999" s="89"/>
      <c r="K999" s="89"/>
    </row>
    <row r="1000" spans="10:11" ht="11.25" customHeight="1">
      <c r="J1000" s="89"/>
      <c r="K1000" s="89"/>
    </row>
    <row r="1001" spans="10:11" ht="11.25" customHeight="1">
      <c r="J1001" s="89"/>
      <c r="K1001" s="89"/>
    </row>
    <row r="1002" spans="10:11" ht="11.25" customHeight="1">
      <c r="J1002" s="89"/>
      <c r="K1002" s="89"/>
    </row>
    <row r="1003" spans="10:11" ht="11.25" customHeight="1">
      <c r="J1003" s="89"/>
      <c r="K1003" s="89"/>
    </row>
    <row r="1004" spans="10:11" ht="11.25" customHeight="1">
      <c r="J1004" s="89"/>
      <c r="K1004" s="89"/>
    </row>
    <row r="1005" spans="10:11" ht="11.25" customHeight="1">
      <c r="J1005" s="89"/>
      <c r="K1005" s="89"/>
    </row>
    <row r="1006" spans="10:11" ht="11.25" customHeight="1">
      <c r="J1006" s="89"/>
      <c r="K1006" s="89"/>
    </row>
    <row r="1007" spans="10:11" ht="11.25" customHeight="1">
      <c r="J1007" s="89"/>
      <c r="K1007" s="89"/>
    </row>
    <row r="1008" spans="10:11" ht="11.25" customHeight="1">
      <c r="J1008" s="89"/>
      <c r="K1008" s="89"/>
    </row>
    <row r="1009" spans="10:11" ht="11.25" customHeight="1">
      <c r="J1009" s="89"/>
      <c r="K1009" s="89"/>
    </row>
    <row r="1010" spans="10:11" ht="11.25" customHeight="1">
      <c r="J1010" s="89"/>
      <c r="K1010" s="89"/>
    </row>
    <row r="1011" spans="10:11" ht="11.25" customHeight="1">
      <c r="J1011" s="89"/>
      <c r="K1011" s="89"/>
    </row>
    <row r="1012" spans="10:11" ht="11.25" customHeight="1">
      <c r="J1012" s="89"/>
      <c r="K1012" s="89"/>
    </row>
    <row r="1013" spans="10:11" ht="11.25" customHeight="1">
      <c r="J1013" s="89"/>
      <c r="K1013" s="89"/>
    </row>
    <row r="1014" spans="10:11" ht="11.25" customHeight="1">
      <c r="J1014" s="89"/>
      <c r="K1014" s="89"/>
    </row>
    <row r="1015" spans="10:11" ht="11.25" customHeight="1">
      <c r="J1015" s="89"/>
      <c r="K1015" s="89"/>
    </row>
    <row r="1016" spans="10:11" ht="11.25" customHeight="1">
      <c r="J1016" s="89"/>
      <c r="K1016" s="89"/>
    </row>
    <row r="1017" spans="10:11" ht="11.25" customHeight="1">
      <c r="J1017" s="89"/>
      <c r="K1017" s="89"/>
    </row>
    <row r="1018" spans="10:11" ht="11.25" customHeight="1">
      <c r="J1018" s="89"/>
      <c r="K1018" s="89"/>
    </row>
    <row r="1019" spans="10:11" ht="11.25" customHeight="1">
      <c r="J1019" s="89"/>
      <c r="K1019" s="89"/>
    </row>
    <row r="1020" spans="10:11" ht="11.25" customHeight="1">
      <c r="J1020" s="89"/>
      <c r="K1020" s="89"/>
    </row>
    <row r="1021" spans="10:11" ht="11.25" customHeight="1">
      <c r="J1021" s="89"/>
      <c r="K1021" s="89"/>
    </row>
    <row r="1022" spans="10:11" ht="11.25" customHeight="1">
      <c r="J1022" s="89"/>
      <c r="K1022" s="89"/>
    </row>
    <row r="1023" spans="10:11" ht="11.25" customHeight="1">
      <c r="J1023" s="89"/>
      <c r="K1023" s="89"/>
    </row>
    <row r="1024" spans="10:11" ht="11.25" customHeight="1">
      <c r="J1024" s="89"/>
      <c r="K1024" s="89"/>
    </row>
    <row r="1025" spans="10:11" ht="11.25" customHeight="1">
      <c r="J1025" s="89"/>
      <c r="K1025" s="89"/>
    </row>
    <row r="1026" spans="10:11" ht="11.25" customHeight="1">
      <c r="J1026" s="89"/>
      <c r="K1026" s="89"/>
    </row>
    <row r="1027" spans="10:11" ht="11.25" customHeight="1">
      <c r="J1027" s="89"/>
      <c r="K1027" s="89"/>
    </row>
    <row r="1028" spans="10:11" ht="11.25" customHeight="1">
      <c r="J1028" s="89"/>
      <c r="K1028" s="89"/>
    </row>
    <row r="1029" spans="10:11" ht="11.25" customHeight="1">
      <c r="J1029" s="89"/>
      <c r="K1029" s="89"/>
    </row>
    <row r="1030" spans="10:11" ht="11.25" customHeight="1">
      <c r="J1030" s="89"/>
      <c r="K1030" s="89"/>
    </row>
    <row r="1031" spans="10:11" ht="11.25" customHeight="1">
      <c r="J1031" s="89"/>
      <c r="K1031" s="89"/>
    </row>
    <row r="1032" spans="10:11" ht="11.25" customHeight="1">
      <c r="J1032" s="89"/>
      <c r="K1032" s="89"/>
    </row>
    <row r="1033" spans="10:11" ht="11.25" customHeight="1">
      <c r="J1033" s="89"/>
      <c r="K1033" s="89"/>
    </row>
    <row r="1034" spans="10:11" ht="11.25" customHeight="1">
      <c r="J1034" s="89"/>
      <c r="K1034" s="89"/>
    </row>
    <row r="1035" spans="10:11" ht="11.25" customHeight="1">
      <c r="J1035" s="89"/>
      <c r="K1035" s="89"/>
    </row>
    <row r="1036" spans="10:11" ht="11.25" customHeight="1">
      <c r="J1036" s="89"/>
      <c r="K1036" s="89"/>
    </row>
    <row r="1037" spans="10:11" ht="11.25" customHeight="1">
      <c r="J1037" s="89"/>
      <c r="K1037" s="89"/>
    </row>
    <row r="1038" spans="10:11" ht="11.25" customHeight="1">
      <c r="J1038" s="89"/>
      <c r="K1038" s="89"/>
    </row>
    <row r="1039" spans="10:11" ht="11.25" customHeight="1">
      <c r="J1039" s="89"/>
      <c r="K1039" s="89"/>
    </row>
    <row r="1040" spans="10:11" ht="11.25" customHeight="1">
      <c r="J1040" s="89"/>
      <c r="K1040" s="89"/>
    </row>
    <row r="1041" spans="10:11" ht="11.25" customHeight="1">
      <c r="J1041" s="89"/>
      <c r="K1041" s="89"/>
    </row>
    <row r="1042" spans="10:11" ht="11.25" customHeight="1">
      <c r="J1042" s="89"/>
      <c r="K1042" s="89"/>
    </row>
    <row r="1043" spans="10:11" ht="11.25" customHeight="1">
      <c r="J1043" s="89"/>
      <c r="K1043" s="89"/>
    </row>
    <row r="1044" spans="10:11" ht="11.25" customHeight="1">
      <c r="J1044" s="89"/>
      <c r="K1044" s="89"/>
    </row>
    <row r="1045" spans="10:11" ht="11.25" customHeight="1">
      <c r="J1045" s="89"/>
      <c r="K1045" s="89"/>
    </row>
    <row r="1046" spans="10:11" ht="11.25" customHeight="1">
      <c r="J1046" s="89"/>
      <c r="K1046" s="89"/>
    </row>
    <row r="1047" spans="10:11" ht="11.25" customHeight="1">
      <c r="J1047" s="89"/>
      <c r="K1047" s="89"/>
    </row>
    <row r="1048" spans="10:11" ht="11.25" customHeight="1">
      <c r="J1048" s="89"/>
      <c r="K1048" s="89"/>
    </row>
    <row r="1049" spans="10:11" ht="11.25" customHeight="1">
      <c r="J1049" s="89"/>
      <c r="K1049" s="89"/>
    </row>
    <row r="1050" spans="10:11" ht="11.25" customHeight="1">
      <c r="J1050" s="89"/>
      <c r="K1050" s="89"/>
    </row>
    <row r="1051" spans="10:11" ht="11.25" customHeight="1">
      <c r="J1051" s="89"/>
      <c r="K1051" s="89"/>
    </row>
    <row r="1052" spans="10:11" ht="11.25" customHeight="1">
      <c r="J1052" s="89"/>
      <c r="K1052" s="89"/>
    </row>
    <row r="1053" spans="10:11" ht="11.25" customHeight="1">
      <c r="J1053" s="89"/>
      <c r="K1053" s="89"/>
    </row>
    <row r="1054" spans="10:11" ht="11.25" customHeight="1">
      <c r="J1054" s="89"/>
      <c r="K1054" s="89"/>
    </row>
    <row r="1055" spans="10:11" ht="11.25" customHeight="1">
      <c r="J1055" s="89"/>
      <c r="K1055" s="89"/>
    </row>
    <row r="1056" spans="10:11" ht="11.25" customHeight="1">
      <c r="J1056" s="89"/>
      <c r="K1056" s="89"/>
    </row>
    <row r="1057" spans="10:11" ht="11.25" customHeight="1">
      <c r="J1057" s="89"/>
      <c r="K1057" s="89"/>
    </row>
    <row r="1058" spans="10:11" ht="11.25" customHeight="1">
      <c r="J1058" s="89"/>
      <c r="K1058" s="89"/>
    </row>
    <row r="1059" spans="10:11" ht="11.25" customHeight="1">
      <c r="J1059" s="89"/>
      <c r="K1059" s="89"/>
    </row>
    <row r="1060" spans="10:11" ht="11.25" customHeight="1">
      <c r="J1060" s="89"/>
      <c r="K1060" s="89"/>
    </row>
    <row r="1061" spans="10:11" ht="11.25" customHeight="1">
      <c r="J1061" s="89"/>
      <c r="K1061" s="89"/>
    </row>
    <row r="1062" spans="10:11" ht="11.25" customHeight="1">
      <c r="J1062" s="89"/>
      <c r="K1062" s="89"/>
    </row>
    <row r="1063" spans="10:11" ht="11.25" customHeight="1">
      <c r="J1063" s="89"/>
      <c r="K1063" s="89"/>
    </row>
    <row r="1064" spans="10:11" ht="11.25" customHeight="1">
      <c r="J1064" s="89"/>
      <c r="K1064" s="89"/>
    </row>
    <row r="1065" spans="10:11" ht="11.25" customHeight="1">
      <c r="J1065" s="89"/>
      <c r="K1065" s="89"/>
    </row>
    <row r="1066" spans="10:11" ht="11.25" customHeight="1">
      <c r="J1066" s="89"/>
      <c r="K1066" s="89"/>
    </row>
    <row r="1067" spans="10:11" ht="11.25" customHeight="1">
      <c r="J1067" s="89"/>
      <c r="K1067" s="89"/>
    </row>
    <row r="1068" spans="10:11" ht="11.25" customHeight="1">
      <c r="J1068" s="89"/>
      <c r="K1068" s="89"/>
    </row>
    <row r="1069" spans="10:11" ht="11.25" customHeight="1">
      <c r="J1069" s="89"/>
      <c r="K1069" s="89"/>
    </row>
    <row r="1070" spans="10:11" ht="11.25" customHeight="1">
      <c r="J1070" s="89"/>
      <c r="K1070" s="89"/>
    </row>
    <row r="1071" spans="10:11" ht="11.25" customHeight="1">
      <c r="J1071" s="89"/>
      <c r="K1071" s="89"/>
    </row>
    <row r="1072" spans="10:11" ht="11.25" customHeight="1">
      <c r="J1072" s="89"/>
      <c r="K1072" s="89"/>
    </row>
    <row r="1073" spans="10:11" ht="11.25" customHeight="1">
      <c r="J1073" s="89"/>
      <c r="K1073" s="89"/>
    </row>
    <row r="1074" spans="10:11" ht="11.25" customHeight="1">
      <c r="J1074" s="89"/>
      <c r="K1074" s="89"/>
    </row>
    <row r="1075" spans="10:11" ht="11.25" customHeight="1">
      <c r="J1075" s="89"/>
      <c r="K1075" s="89"/>
    </row>
    <row r="1076" spans="10:11" ht="11.25" customHeight="1">
      <c r="J1076" s="89"/>
      <c r="K1076" s="89"/>
    </row>
    <row r="1077" spans="10:11" ht="11.25" customHeight="1">
      <c r="J1077" s="89"/>
      <c r="K1077" s="89"/>
    </row>
    <row r="1078" spans="10:11" ht="11.25" customHeight="1">
      <c r="J1078" s="89"/>
      <c r="K1078" s="89"/>
    </row>
    <row r="1079" spans="10:11" ht="11.25" customHeight="1">
      <c r="J1079" s="89"/>
      <c r="K1079" s="89"/>
    </row>
    <row r="1080" spans="10:11" ht="11.25" customHeight="1">
      <c r="J1080" s="89"/>
      <c r="K1080" s="89"/>
    </row>
    <row r="1081" spans="10:11" ht="11.25" customHeight="1">
      <c r="J1081" s="89"/>
      <c r="K1081" s="89"/>
    </row>
    <row r="1082" spans="10:11" ht="11.25" customHeight="1">
      <c r="J1082" s="89"/>
      <c r="K1082" s="89"/>
    </row>
    <row r="1083" spans="10:11" ht="11.25" customHeight="1">
      <c r="J1083" s="89"/>
      <c r="K1083" s="89"/>
    </row>
    <row r="1084" spans="10:11" ht="11.25" customHeight="1">
      <c r="J1084" s="89"/>
      <c r="K1084" s="89"/>
    </row>
    <row r="1085" spans="10:11" ht="11.25" customHeight="1">
      <c r="J1085" s="89"/>
      <c r="K1085" s="89"/>
    </row>
    <row r="1086" spans="10:11" ht="11.25" customHeight="1">
      <c r="J1086" s="89"/>
      <c r="K1086" s="89"/>
    </row>
    <row r="1087" spans="10:11" ht="11.25" customHeight="1">
      <c r="J1087" s="89"/>
      <c r="K1087" s="89"/>
    </row>
    <row r="1088" spans="10:11" ht="11.25" customHeight="1">
      <c r="J1088" s="89"/>
      <c r="K1088" s="89"/>
    </row>
    <row r="1089" spans="10:11" ht="11.25" customHeight="1">
      <c r="J1089" s="89"/>
      <c r="K1089" s="89"/>
    </row>
    <row r="1090" spans="10:11" ht="11.25" customHeight="1">
      <c r="J1090" s="89"/>
      <c r="K1090" s="89"/>
    </row>
    <row r="1091" spans="10:11" ht="11.25" customHeight="1">
      <c r="J1091" s="89"/>
      <c r="K1091" s="89"/>
    </row>
    <row r="1092" spans="10:11" ht="11.25" customHeight="1">
      <c r="J1092" s="89"/>
      <c r="K1092" s="89"/>
    </row>
    <row r="1093" spans="10:11" ht="11.25" customHeight="1">
      <c r="J1093" s="89"/>
      <c r="K1093" s="89"/>
    </row>
    <row r="1094" spans="10:11" ht="11.25" customHeight="1">
      <c r="J1094" s="89"/>
      <c r="K1094" s="89"/>
    </row>
    <row r="1095" spans="10:11" ht="11.25" customHeight="1">
      <c r="J1095" s="89"/>
      <c r="K1095" s="89"/>
    </row>
    <row r="1096" spans="10:11" ht="11.25" customHeight="1">
      <c r="J1096" s="89"/>
      <c r="K1096" s="89"/>
    </row>
    <row r="1097" spans="10:11" ht="11.25" customHeight="1">
      <c r="J1097" s="89"/>
      <c r="K1097" s="89"/>
    </row>
    <row r="1098" spans="10:11" ht="11.25" customHeight="1">
      <c r="J1098" s="89"/>
      <c r="K1098" s="89"/>
    </row>
    <row r="1099" spans="10:11" ht="11.25" customHeight="1">
      <c r="J1099" s="89"/>
      <c r="K1099" s="89"/>
    </row>
    <row r="1100" spans="10:11" ht="11.25" customHeight="1">
      <c r="J1100" s="89"/>
      <c r="K1100" s="89"/>
    </row>
    <row r="1101" spans="10:11" ht="11.25" customHeight="1">
      <c r="J1101" s="89"/>
      <c r="K1101" s="89"/>
    </row>
    <row r="1102" spans="10:11" ht="11.25" customHeight="1">
      <c r="J1102" s="89"/>
      <c r="K1102" s="89"/>
    </row>
    <row r="1103" spans="10:11" ht="11.25" customHeight="1">
      <c r="J1103" s="89"/>
      <c r="K1103" s="89"/>
    </row>
    <row r="1104" spans="10:11" ht="11.25" customHeight="1">
      <c r="J1104" s="89"/>
      <c r="K1104" s="89"/>
    </row>
    <row r="1105" spans="10:11" ht="11.25" customHeight="1">
      <c r="J1105" s="89"/>
      <c r="K1105" s="89"/>
    </row>
    <row r="1106" spans="10:11" ht="11.25" customHeight="1">
      <c r="J1106" s="89"/>
      <c r="K1106" s="89"/>
    </row>
    <row r="1107" spans="10:11" ht="11.25" customHeight="1">
      <c r="J1107" s="89"/>
      <c r="K1107" s="89"/>
    </row>
    <row r="1108" spans="10:11" ht="11.25" customHeight="1">
      <c r="J1108" s="89"/>
      <c r="K1108" s="89"/>
    </row>
    <row r="1109" spans="10:11" ht="11.25" customHeight="1">
      <c r="J1109" s="89"/>
      <c r="K1109" s="89"/>
    </row>
    <row r="1110" spans="10:11" ht="11.25" customHeight="1">
      <c r="J1110" s="89"/>
      <c r="K1110" s="89"/>
    </row>
    <row r="1111" spans="10:11" ht="11.25" customHeight="1">
      <c r="J1111" s="89"/>
      <c r="K1111" s="89"/>
    </row>
    <row r="1112" spans="10:11" ht="11.25" customHeight="1">
      <c r="J1112" s="89"/>
      <c r="K1112" s="89"/>
    </row>
    <row r="1113" spans="10:11" ht="11.25" customHeight="1">
      <c r="J1113" s="89"/>
      <c r="K1113" s="89"/>
    </row>
    <row r="1114" spans="10:11" ht="11.25" customHeight="1">
      <c r="J1114" s="89"/>
      <c r="K1114" s="89"/>
    </row>
    <row r="1115" spans="10:11" ht="11.25" customHeight="1">
      <c r="J1115" s="89"/>
      <c r="K1115" s="89"/>
    </row>
    <row r="1116" spans="10:11" ht="11.25" customHeight="1">
      <c r="J1116" s="89"/>
      <c r="K1116" s="89"/>
    </row>
    <row r="1117" spans="10:11" ht="11.25" customHeight="1">
      <c r="J1117" s="89"/>
      <c r="K1117" s="89"/>
    </row>
    <row r="1118" spans="10:11" ht="11.25" customHeight="1">
      <c r="J1118" s="89"/>
      <c r="K1118" s="89"/>
    </row>
    <row r="1119" spans="10:11" ht="11.25" customHeight="1">
      <c r="J1119" s="89"/>
      <c r="K1119" s="89"/>
    </row>
    <row r="1120" spans="10:11" ht="11.25" customHeight="1">
      <c r="J1120" s="89"/>
      <c r="K1120" s="89"/>
    </row>
    <row r="1121" spans="10:11" ht="11.25" customHeight="1">
      <c r="J1121" s="89"/>
      <c r="K1121" s="89"/>
    </row>
    <row r="1122" spans="10:11" ht="11.25" customHeight="1">
      <c r="J1122" s="89"/>
      <c r="K1122" s="89"/>
    </row>
    <row r="1123" spans="10:11" ht="11.25" customHeight="1">
      <c r="J1123" s="89"/>
      <c r="K1123" s="89"/>
    </row>
    <row r="1124" spans="10:11" ht="11.25" customHeight="1">
      <c r="J1124" s="89"/>
      <c r="K1124" s="89"/>
    </row>
    <row r="1125" spans="10:11" ht="11.25" customHeight="1">
      <c r="J1125" s="89"/>
      <c r="K1125" s="89"/>
    </row>
    <row r="1126" spans="10:11" ht="11.25" customHeight="1">
      <c r="J1126" s="89"/>
      <c r="K1126" s="89"/>
    </row>
    <row r="1127" spans="10:11" ht="11.25" customHeight="1">
      <c r="J1127" s="89"/>
      <c r="K1127" s="89"/>
    </row>
    <row r="1128" spans="10:11" ht="11.25" customHeight="1">
      <c r="J1128" s="89"/>
      <c r="K1128" s="89"/>
    </row>
    <row r="1129" spans="10:11" ht="11.25" customHeight="1">
      <c r="J1129" s="89"/>
      <c r="K1129" s="89"/>
    </row>
    <row r="1130" spans="10:11" ht="11.25" customHeight="1">
      <c r="J1130" s="89"/>
      <c r="K1130" s="89"/>
    </row>
    <row r="1131" spans="10:11" ht="11.25" customHeight="1">
      <c r="J1131" s="89"/>
      <c r="K1131" s="89"/>
    </row>
    <row r="1132" spans="10:11" ht="11.25" customHeight="1">
      <c r="J1132" s="89"/>
      <c r="K1132" s="89"/>
    </row>
    <row r="1133" spans="10:11" ht="11.25" customHeight="1">
      <c r="J1133" s="89"/>
      <c r="K1133" s="89"/>
    </row>
    <row r="1134" spans="10:11" ht="11.25" customHeight="1">
      <c r="J1134" s="89"/>
      <c r="K1134" s="89"/>
    </row>
    <row r="1135" spans="10:11" ht="11.25" customHeight="1">
      <c r="J1135" s="89"/>
      <c r="K1135" s="89"/>
    </row>
    <row r="1136" spans="10:11" ht="11.25" customHeight="1">
      <c r="J1136" s="89"/>
      <c r="K1136" s="89"/>
    </row>
    <row r="1137" spans="10:11" ht="11.25" customHeight="1">
      <c r="J1137" s="89"/>
      <c r="K1137" s="89"/>
    </row>
    <row r="1138" spans="10:11" ht="11.25" customHeight="1">
      <c r="J1138" s="89"/>
      <c r="K1138" s="89"/>
    </row>
    <row r="1139" spans="10:11" ht="11.25" customHeight="1">
      <c r="J1139" s="89"/>
      <c r="K1139" s="89"/>
    </row>
    <row r="1140" spans="10:11" ht="11.25" customHeight="1">
      <c r="J1140" s="89"/>
      <c r="K1140" s="89"/>
    </row>
    <row r="1141" spans="10:11" ht="11.25" customHeight="1">
      <c r="J1141" s="89"/>
      <c r="K1141" s="89"/>
    </row>
    <row r="1142" spans="10:11" ht="11.25" customHeight="1">
      <c r="J1142" s="89"/>
      <c r="K1142" s="89"/>
    </row>
    <row r="1143" spans="10:11" ht="11.25" customHeight="1">
      <c r="J1143" s="89"/>
      <c r="K1143" s="89"/>
    </row>
    <row r="1144" spans="10:11" ht="11.25" customHeight="1">
      <c r="J1144" s="89"/>
      <c r="K1144" s="89"/>
    </row>
    <row r="1145" spans="10:11" ht="11.25" customHeight="1">
      <c r="J1145" s="89"/>
      <c r="K1145" s="89"/>
    </row>
    <row r="1146" spans="10:11" ht="11.25" customHeight="1">
      <c r="J1146" s="89"/>
      <c r="K1146" s="89"/>
    </row>
    <row r="1147" spans="10:11" ht="11.25" customHeight="1">
      <c r="J1147" s="89"/>
      <c r="K1147" s="89"/>
    </row>
    <row r="1148" spans="10:11" ht="11.25" customHeight="1">
      <c r="J1148" s="89"/>
      <c r="K1148" s="89"/>
    </row>
    <row r="1149" spans="10:11" ht="11.25" customHeight="1">
      <c r="J1149" s="89"/>
      <c r="K1149" s="89"/>
    </row>
    <row r="1150" spans="10:11" ht="11.25" customHeight="1">
      <c r="J1150" s="89"/>
      <c r="K1150" s="89"/>
    </row>
    <row r="1151" spans="10:11" ht="11.25" customHeight="1">
      <c r="J1151" s="89"/>
      <c r="K1151" s="89"/>
    </row>
    <row r="1152" spans="10:11" ht="11.25" customHeight="1">
      <c r="J1152" s="89"/>
      <c r="K1152" s="89"/>
    </row>
    <row r="1153" spans="10:11" ht="11.25" customHeight="1">
      <c r="J1153" s="89"/>
      <c r="K1153" s="89"/>
    </row>
    <row r="1154" spans="10:11" ht="11.25" customHeight="1">
      <c r="J1154" s="89"/>
      <c r="K1154" s="89"/>
    </row>
    <row r="1155" spans="10:11" ht="11.25" customHeight="1">
      <c r="J1155" s="89"/>
      <c r="K1155" s="89"/>
    </row>
    <row r="1156" spans="10:11" ht="11.25" customHeight="1">
      <c r="J1156" s="89"/>
      <c r="K1156" s="89"/>
    </row>
    <row r="1157" spans="10:11" ht="11.25" customHeight="1">
      <c r="J1157" s="89"/>
      <c r="K1157" s="89"/>
    </row>
    <row r="1158" spans="10:11" ht="11.25" customHeight="1">
      <c r="J1158" s="89"/>
      <c r="K1158" s="89"/>
    </row>
    <row r="1159" spans="10:11" ht="11.25" customHeight="1">
      <c r="J1159" s="89"/>
      <c r="K1159" s="89"/>
    </row>
    <row r="1160" spans="10:11" ht="11.25" customHeight="1">
      <c r="J1160" s="89"/>
      <c r="K1160" s="89"/>
    </row>
    <row r="1161" spans="10:11" ht="11.25" customHeight="1">
      <c r="J1161" s="89"/>
      <c r="K1161" s="89"/>
    </row>
    <row r="1162" spans="10:11" ht="11.25" customHeight="1">
      <c r="J1162" s="89"/>
      <c r="K1162" s="89"/>
    </row>
    <row r="1163" spans="10:11" ht="11.25" customHeight="1">
      <c r="J1163" s="89"/>
      <c r="K1163" s="89"/>
    </row>
    <row r="1164" spans="10:11" ht="11.25" customHeight="1">
      <c r="J1164" s="89"/>
      <c r="K1164" s="89"/>
    </row>
    <row r="1165" spans="10:11" ht="11.25" customHeight="1">
      <c r="J1165" s="89"/>
      <c r="K1165" s="89"/>
    </row>
    <row r="1166" spans="10:11" ht="11.25" customHeight="1">
      <c r="J1166" s="89"/>
      <c r="K1166" s="89"/>
    </row>
    <row r="1167" spans="10:11" ht="11.25" customHeight="1">
      <c r="J1167" s="89"/>
      <c r="K1167" s="89"/>
    </row>
    <row r="1168" spans="10:11" ht="11.25" customHeight="1">
      <c r="J1168" s="89"/>
      <c r="K1168" s="89"/>
    </row>
    <row r="1169" spans="10:11" ht="11.25" customHeight="1">
      <c r="J1169" s="89"/>
      <c r="K1169" s="89"/>
    </row>
    <row r="1170" spans="10:11" ht="11.25" customHeight="1">
      <c r="J1170" s="89"/>
      <c r="K1170" s="89"/>
    </row>
    <row r="1171" spans="10:11" ht="11.25" customHeight="1">
      <c r="J1171" s="89"/>
      <c r="K1171" s="89"/>
    </row>
    <row r="1172" spans="10:11" ht="11.25" customHeight="1">
      <c r="J1172" s="89"/>
      <c r="K1172" s="89"/>
    </row>
    <row r="1173" spans="10:11" ht="11.25" customHeight="1">
      <c r="J1173" s="89"/>
      <c r="K1173" s="89"/>
    </row>
    <row r="1174" spans="10:11" ht="11.25" customHeight="1">
      <c r="J1174" s="89"/>
      <c r="K1174" s="89"/>
    </row>
    <row r="1175" spans="10:11" ht="11.25" customHeight="1">
      <c r="J1175" s="89"/>
      <c r="K1175" s="89"/>
    </row>
    <row r="1176" spans="10:11" ht="11.25" customHeight="1">
      <c r="J1176" s="89"/>
      <c r="K1176" s="89"/>
    </row>
    <row r="1177" spans="10:11" ht="11.25" customHeight="1">
      <c r="J1177" s="89"/>
      <c r="K1177" s="89"/>
    </row>
    <row r="1178" spans="10:11" ht="11.25" customHeight="1">
      <c r="J1178" s="89"/>
      <c r="K1178" s="89"/>
    </row>
    <row r="1179" spans="10:11" ht="11.25" customHeight="1">
      <c r="J1179" s="89"/>
      <c r="K1179" s="89"/>
    </row>
    <row r="1180" spans="10:11" ht="11.25" customHeight="1">
      <c r="J1180" s="89"/>
      <c r="K1180" s="89"/>
    </row>
    <row r="1181" spans="10:11" ht="11.25" customHeight="1">
      <c r="J1181" s="89"/>
      <c r="K1181" s="89"/>
    </row>
    <row r="1182" spans="10:11" ht="11.25" customHeight="1">
      <c r="J1182" s="89"/>
      <c r="K1182" s="89"/>
    </row>
    <row r="1183" spans="10:11" ht="11.25" customHeight="1">
      <c r="J1183" s="89"/>
      <c r="K1183" s="89"/>
    </row>
    <row r="1184" spans="10:11" ht="11.25" customHeight="1">
      <c r="J1184" s="89"/>
      <c r="K1184" s="89"/>
    </row>
    <row r="1185" spans="10:11" ht="11.25" customHeight="1">
      <c r="J1185" s="89"/>
      <c r="K1185" s="89"/>
    </row>
    <row r="1186" spans="10:11" ht="11.25" customHeight="1">
      <c r="J1186" s="89"/>
      <c r="K1186" s="89"/>
    </row>
    <row r="1187" spans="10:11" ht="11.25" customHeight="1">
      <c r="J1187" s="89"/>
      <c r="K1187" s="89"/>
    </row>
    <row r="1188" spans="10:11" ht="11.25" customHeight="1">
      <c r="J1188" s="89"/>
      <c r="K1188" s="89"/>
    </row>
    <row r="1189" spans="10:11" ht="11.25" customHeight="1">
      <c r="J1189" s="89"/>
      <c r="K1189" s="89"/>
    </row>
    <row r="1190" spans="10:11" ht="11.25" customHeight="1">
      <c r="J1190" s="89"/>
      <c r="K1190" s="89"/>
    </row>
    <row r="1191" spans="10:11" ht="11.25" customHeight="1">
      <c r="J1191" s="89"/>
      <c r="K1191" s="89"/>
    </row>
    <row r="1192" spans="10:11" ht="11.25" customHeight="1">
      <c r="J1192" s="89"/>
      <c r="K1192" s="89"/>
    </row>
    <row r="1193" spans="10:11" ht="11.25" customHeight="1">
      <c r="J1193" s="89"/>
      <c r="K1193" s="89"/>
    </row>
    <row r="1194" spans="10:11" ht="11.25" customHeight="1">
      <c r="J1194" s="89"/>
      <c r="K1194" s="89"/>
    </row>
    <row r="1195" spans="10:11" ht="11.25" customHeight="1">
      <c r="J1195" s="89"/>
      <c r="K1195" s="89"/>
    </row>
    <row r="1196" spans="10:11" ht="11.25" customHeight="1">
      <c r="J1196" s="89"/>
      <c r="K1196" s="89"/>
    </row>
    <row r="1197" spans="10:11" ht="11.25" customHeight="1">
      <c r="J1197" s="89"/>
      <c r="K1197" s="89"/>
    </row>
    <row r="1198" spans="10:11" ht="11.25" customHeight="1">
      <c r="J1198" s="89"/>
      <c r="K1198" s="89"/>
    </row>
    <row r="1199" spans="10:11" ht="11.25" customHeight="1">
      <c r="J1199" s="89"/>
      <c r="K1199" s="89"/>
    </row>
    <row r="1200" spans="10:11" ht="11.25" customHeight="1">
      <c r="J1200" s="89"/>
      <c r="K1200" s="89"/>
    </row>
    <row r="1201" spans="10:11" ht="11.25" customHeight="1">
      <c r="J1201" s="89"/>
      <c r="K1201" s="89"/>
    </row>
    <row r="1202" spans="10:11" ht="11.25" customHeight="1">
      <c r="J1202" s="89"/>
      <c r="K1202" s="89"/>
    </row>
    <row r="1203" spans="10:11" ht="11.25" customHeight="1">
      <c r="J1203" s="89"/>
      <c r="K1203" s="89"/>
    </row>
    <row r="1204" spans="10:11" ht="11.25" customHeight="1">
      <c r="J1204" s="89"/>
      <c r="K1204" s="89"/>
    </row>
    <row r="1205" spans="10:11" ht="11.25" customHeight="1">
      <c r="J1205" s="89"/>
      <c r="K1205" s="89"/>
    </row>
    <row r="1206" spans="10:11" ht="11.25" customHeight="1">
      <c r="J1206" s="89"/>
      <c r="K1206" s="89"/>
    </row>
    <row r="1207" spans="10:11" ht="11.25" customHeight="1">
      <c r="J1207" s="89"/>
      <c r="K1207" s="89"/>
    </row>
    <row r="1208" spans="10:11" ht="11.25" customHeight="1">
      <c r="J1208" s="89"/>
      <c r="K1208" s="89"/>
    </row>
    <row r="1209" spans="10:11" ht="11.25" customHeight="1">
      <c r="J1209" s="89"/>
      <c r="K1209" s="89"/>
    </row>
    <row r="1210" spans="10:11" ht="11.25" customHeight="1">
      <c r="J1210" s="89"/>
      <c r="K1210" s="89"/>
    </row>
    <row r="1211" spans="10:11" ht="11.25" customHeight="1">
      <c r="J1211" s="89"/>
      <c r="K1211" s="89"/>
    </row>
    <row r="1212" spans="10:11" ht="11.25" customHeight="1">
      <c r="J1212" s="89"/>
      <c r="K1212" s="89"/>
    </row>
    <row r="1213" spans="10:11" ht="11.25" customHeight="1">
      <c r="J1213" s="89"/>
      <c r="K1213" s="89"/>
    </row>
    <row r="1214" spans="10:11" ht="11.25" customHeight="1">
      <c r="J1214" s="89"/>
      <c r="K1214" s="89"/>
    </row>
    <row r="1215" spans="10:11" ht="11.25" customHeight="1">
      <c r="J1215" s="89"/>
      <c r="K1215" s="89"/>
    </row>
    <row r="1216" spans="10:11" ht="11.25" customHeight="1">
      <c r="J1216" s="89"/>
      <c r="K1216" s="89"/>
    </row>
    <row r="1217" spans="10:11" ht="11.25" customHeight="1">
      <c r="J1217" s="89"/>
      <c r="K1217" s="89"/>
    </row>
    <row r="1218" spans="10:11" ht="11.25" customHeight="1">
      <c r="J1218" s="89"/>
      <c r="K1218" s="89"/>
    </row>
    <row r="1219" spans="10:11" ht="11.25" customHeight="1">
      <c r="J1219" s="89"/>
      <c r="K1219" s="89"/>
    </row>
    <row r="1220" spans="10:11" ht="11.25" customHeight="1">
      <c r="J1220" s="89"/>
      <c r="K1220" s="89"/>
    </row>
    <row r="1221" spans="10:11" ht="11.25" customHeight="1">
      <c r="J1221" s="89"/>
      <c r="K1221" s="89"/>
    </row>
    <row r="1222" spans="10:11" ht="11.25" customHeight="1">
      <c r="J1222" s="89"/>
      <c r="K1222" s="89"/>
    </row>
    <row r="1223" spans="10:11" ht="11.25" customHeight="1">
      <c r="J1223" s="89"/>
      <c r="K1223" s="89"/>
    </row>
    <row r="1224" spans="10:11" ht="11.25" customHeight="1">
      <c r="J1224" s="89"/>
      <c r="K1224" s="89"/>
    </row>
    <row r="1225" spans="10:11" ht="11.25" customHeight="1">
      <c r="J1225" s="89"/>
      <c r="K1225" s="89"/>
    </row>
    <row r="1226" spans="10:11" ht="11.25" customHeight="1">
      <c r="J1226" s="89"/>
      <c r="K1226" s="89"/>
    </row>
    <row r="1227" spans="10:11" ht="11.25" customHeight="1">
      <c r="J1227" s="89"/>
      <c r="K1227" s="89"/>
    </row>
    <row r="1228" spans="10:11" ht="11.25" customHeight="1">
      <c r="J1228" s="89"/>
      <c r="K1228" s="89"/>
    </row>
    <row r="1229" spans="10:11" ht="11.25" customHeight="1">
      <c r="J1229" s="89"/>
      <c r="K1229" s="89"/>
    </row>
    <row r="1230" spans="10:11" ht="11.25" customHeight="1">
      <c r="J1230" s="89"/>
      <c r="K1230" s="89"/>
    </row>
    <row r="1231" spans="10:11" ht="11.25" customHeight="1">
      <c r="J1231" s="89"/>
      <c r="K1231" s="89"/>
    </row>
    <row r="1232" spans="10:11" ht="11.25" customHeight="1">
      <c r="J1232" s="89"/>
      <c r="K1232" s="89"/>
    </row>
    <row r="1233" spans="10:11" ht="11.25" customHeight="1">
      <c r="J1233" s="89"/>
      <c r="K1233" s="89"/>
    </row>
    <row r="1234" spans="10:11" ht="11.25" customHeight="1">
      <c r="J1234" s="89"/>
      <c r="K1234" s="89"/>
    </row>
    <row r="1235" spans="10:11" ht="11.25" customHeight="1">
      <c r="J1235" s="89"/>
      <c r="K1235" s="89"/>
    </row>
    <row r="1236" spans="10:11" ht="11.25" customHeight="1">
      <c r="J1236" s="89"/>
      <c r="K1236" s="89"/>
    </row>
    <row r="1237" spans="10:11" ht="11.25" customHeight="1">
      <c r="J1237" s="89"/>
      <c r="K1237" s="89"/>
    </row>
    <row r="1238" spans="10:11" ht="11.25" customHeight="1">
      <c r="J1238" s="89"/>
      <c r="K1238" s="89"/>
    </row>
    <row r="1239" spans="10:11" ht="11.25" customHeight="1">
      <c r="J1239" s="89"/>
      <c r="K1239" s="89"/>
    </row>
    <row r="1240" spans="10:11" ht="11.25" customHeight="1">
      <c r="J1240" s="89"/>
      <c r="K1240" s="89"/>
    </row>
    <row r="1241" spans="10:11" ht="11.25" customHeight="1">
      <c r="J1241" s="89"/>
      <c r="K1241" s="89"/>
    </row>
    <row r="1242" spans="10:11" ht="11.25" customHeight="1">
      <c r="J1242" s="89"/>
      <c r="K1242" s="89"/>
    </row>
    <row r="1243" spans="10:11" ht="11.25" customHeight="1">
      <c r="J1243" s="89"/>
      <c r="K1243" s="89"/>
    </row>
    <row r="1244" spans="10:11" ht="11.25" customHeight="1">
      <c r="J1244" s="89"/>
      <c r="K1244" s="89"/>
    </row>
    <row r="1245" spans="10:11" ht="11.25" customHeight="1">
      <c r="J1245" s="89"/>
      <c r="K1245" s="89"/>
    </row>
    <row r="1246" spans="10:11" ht="11.25" customHeight="1">
      <c r="J1246" s="89"/>
      <c r="K1246" s="89"/>
    </row>
    <row r="1247" spans="10:11" ht="11.25" customHeight="1">
      <c r="J1247" s="89"/>
      <c r="K1247" s="89"/>
    </row>
    <row r="1248" spans="10:11" ht="11.25" customHeight="1">
      <c r="J1248" s="89"/>
      <c r="K1248" s="89"/>
    </row>
    <row r="1249" spans="10:11" ht="11.25" customHeight="1">
      <c r="J1249" s="89"/>
      <c r="K1249" s="89"/>
    </row>
    <row r="1250" spans="10:11" ht="11.25" customHeight="1">
      <c r="J1250" s="89"/>
      <c r="K1250" s="89"/>
    </row>
    <row r="1251" spans="10:11" ht="11.25" customHeight="1">
      <c r="J1251" s="89"/>
      <c r="K1251" s="89"/>
    </row>
    <row r="1252" spans="10:11" ht="11.25" customHeight="1">
      <c r="J1252" s="89"/>
      <c r="K1252" s="89"/>
    </row>
    <row r="1253" spans="10:11" ht="11.25" customHeight="1">
      <c r="J1253" s="89"/>
      <c r="K1253" s="89"/>
    </row>
    <row r="1254" spans="10:11" ht="11.25" customHeight="1">
      <c r="J1254" s="89"/>
      <c r="K1254" s="89"/>
    </row>
    <row r="1255" spans="10:11" ht="11.25" customHeight="1">
      <c r="J1255" s="89"/>
      <c r="K1255" s="89"/>
    </row>
    <row r="1256" spans="10:11" ht="11.25" customHeight="1">
      <c r="J1256" s="89"/>
      <c r="K1256" s="89"/>
    </row>
    <row r="1257" spans="10:11" ht="11.25" customHeight="1">
      <c r="J1257" s="89"/>
      <c r="K1257" s="89"/>
    </row>
    <row r="1258" spans="10:11" ht="11.25" customHeight="1">
      <c r="J1258" s="89"/>
      <c r="K1258" s="89"/>
    </row>
    <row r="1259" spans="10:11" ht="11.25" customHeight="1">
      <c r="J1259" s="89"/>
      <c r="K1259" s="89"/>
    </row>
    <row r="1260" spans="10:11" ht="11.25" customHeight="1">
      <c r="J1260" s="89"/>
      <c r="K1260" s="89"/>
    </row>
    <row r="1261" spans="10:11" ht="11.25" customHeight="1">
      <c r="J1261" s="89"/>
      <c r="K1261" s="89"/>
    </row>
    <row r="1262" spans="10:11" ht="11.25" customHeight="1">
      <c r="J1262" s="89"/>
      <c r="K1262" s="89"/>
    </row>
    <row r="1263" spans="10:11" ht="11.25" customHeight="1">
      <c r="J1263" s="89"/>
      <c r="K1263" s="89"/>
    </row>
    <row r="1264" spans="10:11" ht="11.25" customHeight="1">
      <c r="J1264" s="89"/>
      <c r="K1264" s="89"/>
    </row>
    <row r="1265" spans="10:11" ht="11.25" customHeight="1">
      <c r="J1265" s="89"/>
      <c r="K1265" s="89"/>
    </row>
    <row r="1266" spans="10:11" ht="11.25" customHeight="1">
      <c r="J1266" s="89"/>
      <c r="K1266" s="89"/>
    </row>
    <row r="1267" spans="10:11" ht="11.25" customHeight="1">
      <c r="J1267" s="89"/>
      <c r="K1267" s="89"/>
    </row>
    <row r="1268" spans="10:11" ht="11.25" customHeight="1">
      <c r="J1268" s="89"/>
      <c r="K1268" s="89"/>
    </row>
    <row r="1269" spans="10:11" ht="11.25" customHeight="1">
      <c r="J1269" s="89"/>
      <c r="K1269" s="89"/>
    </row>
    <row r="1270" spans="10:11" ht="11.25" customHeight="1">
      <c r="J1270" s="89"/>
      <c r="K1270" s="89"/>
    </row>
    <row r="1271" spans="10:11" ht="11.25" customHeight="1">
      <c r="J1271" s="89"/>
      <c r="K1271" s="89"/>
    </row>
    <row r="1272" spans="10:11" ht="11.25" customHeight="1">
      <c r="J1272" s="89"/>
      <c r="K1272" s="89"/>
    </row>
    <row r="1273" spans="10:11" ht="11.25" customHeight="1">
      <c r="J1273" s="89"/>
      <c r="K1273" s="89"/>
    </row>
    <row r="1274" spans="10:11" ht="11.25" customHeight="1">
      <c r="J1274" s="89"/>
      <c r="K1274" s="89"/>
    </row>
    <row r="1275" spans="10:11" ht="11.25" customHeight="1">
      <c r="J1275" s="89"/>
      <c r="K1275" s="89"/>
    </row>
    <row r="1276" spans="10:11" ht="11.25" customHeight="1">
      <c r="J1276" s="89"/>
      <c r="K1276" s="89"/>
    </row>
    <row r="1277" spans="10:11" ht="11.25" customHeight="1">
      <c r="J1277" s="89"/>
      <c r="K1277" s="89"/>
    </row>
    <row r="1278" spans="10:11" ht="11.25" customHeight="1">
      <c r="J1278" s="89"/>
      <c r="K1278" s="89"/>
    </row>
    <row r="1279" spans="10:11" ht="11.25" customHeight="1">
      <c r="J1279" s="89"/>
      <c r="K1279" s="89"/>
    </row>
    <row r="1280" spans="10:11" ht="11.25" customHeight="1">
      <c r="J1280" s="89"/>
      <c r="K1280" s="89"/>
    </row>
    <row r="1281" spans="10:11" ht="11.25" customHeight="1">
      <c r="J1281" s="89"/>
      <c r="K1281" s="89"/>
    </row>
    <row r="1282" spans="10:11" ht="11.25" customHeight="1">
      <c r="J1282" s="89"/>
      <c r="K1282" s="89"/>
    </row>
    <row r="1283" spans="10:11" ht="11.25" customHeight="1">
      <c r="J1283" s="89"/>
      <c r="K1283" s="89"/>
    </row>
    <row r="1284" spans="10:11" ht="11.25" customHeight="1">
      <c r="J1284" s="89"/>
      <c r="K1284" s="89"/>
    </row>
    <row r="1285" spans="10:11" ht="11.25" customHeight="1">
      <c r="J1285" s="89"/>
      <c r="K1285" s="89"/>
    </row>
    <row r="1286" spans="10:11" ht="11.25" customHeight="1">
      <c r="J1286" s="89"/>
      <c r="K1286" s="89"/>
    </row>
    <row r="1287" spans="10:11" ht="11.25" customHeight="1">
      <c r="J1287" s="89"/>
      <c r="K1287" s="89"/>
    </row>
    <row r="1288" spans="10:11" ht="11.25" customHeight="1">
      <c r="J1288" s="89"/>
      <c r="K1288" s="89"/>
    </row>
    <row r="1289" spans="10:11" ht="11.25" customHeight="1">
      <c r="J1289" s="89"/>
      <c r="K1289" s="89"/>
    </row>
    <row r="1290" spans="10:11" ht="11.25" customHeight="1">
      <c r="J1290" s="89"/>
      <c r="K1290" s="89"/>
    </row>
    <row r="1291" spans="10:11" ht="11.25" customHeight="1">
      <c r="J1291" s="89"/>
      <c r="K1291" s="89"/>
    </row>
    <row r="1292" spans="10:11" ht="11.25" customHeight="1">
      <c r="J1292" s="89"/>
      <c r="K1292" s="89"/>
    </row>
    <row r="1293" spans="10:11" ht="11.25" customHeight="1">
      <c r="J1293" s="89"/>
      <c r="K1293" s="89"/>
    </row>
    <row r="1294" spans="10:11" ht="11.25" customHeight="1">
      <c r="J1294" s="89"/>
      <c r="K1294" s="89"/>
    </row>
    <row r="1295" spans="10:11" ht="11.25" customHeight="1">
      <c r="J1295" s="89"/>
      <c r="K1295" s="89"/>
    </row>
    <row r="1296" spans="10:11" ht="11.25" customHeight="1">
      <c r="J1296" s="89"/>
      <c r="K1296" s="89"/>
    </row>
    <row r="1297" spans="10:11" ht="11.25" customHeight="1">
      <c r="J1297" s="89"/>
      <c r="K1297" s="89"/>
    </row>
    <row r="1298" spans="10:11" ht="11.25" customHeight="1">
      <c r="J1298" s="89"/>
      <c r="K1298" s="89"/>
    </row>
    <row r="1299" spans="10:11" ht="11.25" customHeight="1">
      <c r="J1299" s="89"/>
      <c r="K1299" s="89"/>
    </row>
    <row r="1300" spans="10:11" ht="11.25" customHeight="1">
      <c r="J1300" s="89"/>
      <c r="K1300" s="89"/>
    </row>
    <row r="1301" spans="10:11" ht="11.25" customHeight="1">
      <c r="J1301" s="89"/>
      <c r="K1301" s="89"/>
    </row>
    <row r="1302" spans="10:11" ht="11.25" customHeight="1">
      <c r="J1302" s="89"/>
      <c r="K1302" s="89"/>
    </row>
    <row r="1303" spans="10:11" ht="11.25" customHeight="1">
      <c r="J1303" s="89"/>
      <c r="K1303" s="89"/>
    </row>
    <row r="1304" spans="10:11" ht="11.25" customHeight="1">
      <c r="J1304" s="89"/>
      <c r="K1304" s="89"/>
    </row>
    <row r="1305" spans="10:11" ht="11.25" customHeight="1">
      <c r="J1305" s="89"/>
      <c r="K1305" s="89"/>
    </row>
    <row r="1306" spans="10:11" ht="11.25" customHeight="1">
      <c r="J1306" s="89"/>
      <c r="K1306" s="89"/>
    </row>
    <row r="1307" spans="10:11" ht="11.25" customHeight="1">
      <c r="J1307" s="89"/>
      <c r="K1307" s="89"/>
    </row>
    <row r="1308" spans="10:11" ht="11.25" customHeight="1">
      <c r="J1308" s="89"/>
      <c r="K1308" s="89"/>
    </row>
    <row r="1309" spans="10:11" ht="11.25" customHeight="1">
      <c r="J1309" s="89"/>
      <c r="K1309" s="89"/>
    </row>
    <row r="1310" spans="10:11" ht="11.25" customHeight="1">
      <c r="J1310" s="89"/>
      <c r="K1310" s="89"/>
    </row>
    <row r="1311" spans="10:11" ht="11.25" customHeight="1">
      <c r="J1311" s="89"/>
      <c r="K1311" s="89"/>
    </row>
    <row r="1312" spans="10:11" ht="11.25" customHeight="1">
      <c r="J1312" s="89"/>
      <c r="K1312" s="89"/>
    </row>
    <row r="1313" spans="10:11" ht="11.25" customHeight="1">
      <c r="J1313" s="89"/>
      <c r="K1313" s="89"/>
    </row>
    <row r="1314" spans="10:11" ht="11.25" customHeight="1">
      <c r="J1314" s="89"/>
      <c r="K1314" s="89"/>
    </row>
    <row r="1315" spans="10:11" ht="11.25" customHeight="1">
      <c r="J1315" s="89"/>
      <c r="K1315" s="89"/>
    </row>
    <row r="1316" spans="10:11" ht="11.25" customHeight="1">
      <c r="J1316" s="89"/>
      <c r="K1316" s="89"/>
    </row>
    <row r="1317" spans="10:11" ht="11.25" customHeight="1">
      <c r="J1317" s="89"/>
      <c r="K1317" s="89"/>
    </row>
    <row r="1318" spans="10:11" ht="11.25" customHeight="1">
      <c r="J1318" s="89"/>
      <c r="K1318" s="89"/>
    </row>
    <row r="1319" spans="10:11" ht="11.25" customHeight="1">
      <c r="J1319" s="89"/>
      <c r="K1319" s="89"/>
    </row>
    <row r="1320" spans="10:11" ht="11.25" customHeight="1">
      <c r="J1320" s="89"/>
      <c r="K1320" s="89"/>
    </row>
    <row r="1321" spans="10:11" ht="11.25" customHeight="1">
      <c r="J1321" s="89"/>
      <c r="K1321" s="89"/>
    </row>
    <row r="1322" spans="10:11" ht="11.25" customHeight="1">
      <c r="J1322" s="89"/>
      <c r="K1322" s="89"/>
    </row>
    <row r="1323" spans="10:11" ht="11.25" customHeight="1">
      <c r="J1323" s="89"/>
      <c r="K1323" s="89"/>
    </row>
    <row r="1324" spans="10:11" ht="11.25" customHeight="1">
      <c r="J1324" s="89"/>
      <c r="K1324" s="89"/>
    </row>
    <row r="1325" spans="10:11" ht="11.25" customHeight="1">
      <c r="J1325" s="89"/>
      <c r="K1325" s="89"/>
    </row>
    <row r="1326" spans="10:11" ht="11.25" customHeight="1">
      <c r="J1326" s="89"/>
      <c r="K1326" s="89"/>
    </row>
    <row r="1327" spans="10:11" ht="11.25" customHeight="1">
      <c r="J1327" s="89"/>
      <c r="K1327" s="89"/>
    </row>
    <row r="1328" spans="10:11" ht="11.25" customHeight="1">
      <c r="J1328" s="89"/>
      <c r="K1328" s="89"/>
    </row>
    <row r="1329" spans="10:11" ht="11.25" customHeight="1">
      <c r="J1329" s="89"/>
      <c r="K1329" s="89"/>
    </row>
    <row r="1330" spans="10:11" ht="11.25" customHeight="1">
      <c r="J1330" s="89"/>
      <c r="K1330" s="89"/>
    </row>
    <row r="1331" spans="10:11" ht="11.25" customHeight="1">
      <c r="J1331" s="89"/>
      <c r="K1331" s="89"/>
    </row>
    <row r="1332" spans="10:11" ht="11.25" customHeight="1">
      <c r="J1332" s="89"/>
      <c r="K1332" s="89"/>
    </row>
    <row r="1333" spans="10:11" ht="11.25" customHeight="1">
      <c r="J1333" s="89"/>
      <c r="K1333" s="89"/>
    </row>
    <row r="1334" spans="10:11" ht="11.25" customHeight="1">
      <c r="J1334" s="89"/>
      <c r="K1334" s="89"/>
    </row>
    <row r="1335" spans="10:11" ht="11.25" customHeight="1">
      <c r="J1335" s="89"/>
      <c r="K1335" s="89"/>
    </row>
    <row r="1336" spans="10:11" ht="11.25" customHeight="1">
      <c r="J1336" s="89"/>
      <c r="K1336" s="89"/>
    </row>
    <row r="1337" spans="10:11" ht="11.25" customHeight="1">
      <c r="J1337" s="89"/>
      <c r="K1337" s="89"/>
    </row>
    <row r="1338" spans="10:11" ht="11.25" customHeight="1">
      <c r="J1338" s="89"/>
      <c r="K1338" s="89"/>
    </row>
    <row r="1339" spans="10:11" ht="11.25" customHeight="1">
      <c r="J1339" s="89"/>
      <c r="K1339" s="89"/>
    </row>
    <row r="1340" spans="10:11" ht="11.25" customHeight="1">
      <c r="J1340" s="89"/>
      <c r="K1340" s="89"/>
    </row>
    <row r="1341" spans="10:11" ht="11.25" customHeight="1">
      <c r="J1341" s="89"/>
      <c r="K1341" s="89"/>
    </row>
    <row r="1342" spans="10:11" ht="11.25" customHeight="1">
      <c r="J1342" s="89"/>
      <c r="K1342" s="89"/>
    </row>
    <row r="1343" spans="10:11" ht="11.25" customHeight="1">
      <c r="J1343" s="89"/>
      <c r="K1343" s="89"/>
    </row>
    <row r="1344" spans="10:11" ht="11.25" customHeight="1">
      <c r="J1344" s="89"/>
      <c r="K1344" s="89"/>
    </row>
    <row r="1345" spans="10:11" ht="11.25" customHeight="1">
      <c r="J1345" s="89"/>
      <c r="K1345" s="89"/>
    </row>
    <row r="1346" spans="10:11" ht="11.25" customHeight="1">
      <c r="J1346" s="89"/>
      <c r="K1346" s="89"/>
    </row>
    <row r="1347" spans="10:11" ht="11.25" customHeight="1">
      <c r="J1347" s="89"/>
      <c r="K1347" s="89"/>
    </row>
    <row r="1348" spans="10:11" ht="11.25" customHeight="1">
      <c r="J1348" s="89"/>
      <c r="K1348" s="89"/>
    </row>
    <row r="1349" spans="10:11" ht="11.25" customHeight="1">
      <c r="J1349" s="89"/>
      <c r="K1349" s="89"/>
    </row>
    <row r="1350" spans="10:11" ht="11.25" customHeight="1">
      <c r="J1350" s="89"/>
      <c r="K1350" s="89"/>
    </row>
    <row r="1351" spans="10:11" ht="11.25" customHeight="1">
      <c r="J1351" s="89"/>
      <c r="K1351" s="89"/>
    </row>
    <row r="1352" spans="10:11" ht="11.25" customHeight="1">
      <c r="J1352" s="89"/>
      <c r="K1352" s="89"/>
    </row>
    <row r="1353" spans="10:11" ht="11.25" customHeight="1">
      <c r="J1353" s="89"/>
      <c r="K1353" s="89"/>
    </row>
    <row r="1354" spans="10:11" ht="11.25" customHeight="1">
      <c r="J1354" s="89"/>
      <c r="K1354" s="89"/>
    </row>
    <row r="1355" spans="10:11" ht="11.25" customHeight="1">
      <c r="J1355" s="89"/>
      <c r="K1355" s="89"/>
    </row>
    <row r="1356" spans="10:11" ht="11.25" customHeight="1">
      <c r="J1356" s="89"/>
      <c r="K1356" s="89"/>
    </row>
    <row r="1357" spans="10:11" ht="11.25" customHeight="1">
      <c r="J1357" s="89"/>
      <c r="K1357" s="89"/>
    </row>
    <row r="1358" spans="10:11" ht="11.25" customHeight="1">
      <c r="J1358" s="89"/>
      <c r="K1358" s="89"/>
    </row>
    <row r="1359" spans="10:11" ht="11.25" customHeight="1">
      <c r="J1359" s="89"/>
      <c r="K1359" s="89"/>
    </row>
    <row r="1360" spans="10:11" ht="11.25" customHeight="1">
      <c r="J1360" s="89"/>
      <c r="K1360" s="89"/>
    </row>
    <row r="1361" spans="10:11" ht="11.25" customHeight="1">
      <c r="J1361" s="89"/>
      <c r="K1361" s="89"/>
    </row>
    <row r="1362" spans="10:11" ht="11.25" customHeight="1">
      <c r="J1362" s="89"/>
      <c r="K1362" s="89"/>
    </row>
    <row r="1363" spans="10:11" ht="11.25" customHeight="1">
      <c r="J1363" s="89"/>
      <c r="K1363" s="89"/>
    </row>
    <row r="1364" spans="10:11" ht="11.25" customHeight="1">
      <c r="J1364" s="89"/>
      <c r="K1364" s="89"/>
    </row>
    <row r="1365" spans="10:11" ht="11.25" customHeight="1">
      <c r="J1365" s="89"/>
      <c r="K1365" s="89"/>
    </row>
    <row r="1366" spans="10:11" ht="11.25" customHeight="1">
      <c r="J1366" s="89"/>
      <c r="K1366" s="89"/>
    </row>
    <row r="1367" spans="10:11" ht="11.25" customHeight="1">
      <c r="J1367" s="89"/>
      <c r="K1367" s="89"/>
    </row>
    <row r="1368" spans="10:11" ht="11.25" customHeight="1">
      <c r="J1368" s="89"/>
      <c r="K1368" s="89"/>
    </row>
    <row r="1369" spans="10:11" ht="11.25" customHeight="1">
      <c r="J1369" s="89"/>
      <c r="K1369" s="89"/>
    </row>
    <row r="1370" spans="10:11" ht="11.25" customHeight="1">
      <c r="J1370" s="89"/>
      <c r="K1370" s="89"/>
    </row>
    <row r="1371" spans="10:11" ht="11.25" customHeight="1">
      <c r="J1371" s="89"/>
      <c r="K1371" s="89"/>
    </row>
    <row r="1372" spans="10:11" ht="11.25" customHeight="1">
      <c r="J1372" s="89"/>
      <c r="K1372" s="89"/>
    </row>
    <row r="1373" spans="10:11" ht="11.25" customHeight="1">
      <c r="J1373" s="89"/>
      <c r="K1373" s="89"/>
    </row>
    <row r="1374" spans="10:11" ht="11.25" customHeight="1">
      <c r="J1374" s="89"/>
      <c r="K1374" s="89"/>
    </row>
    <row r="1375" spans="10:11" ht="11.25" customHeight="1">
      <c r="J1375" s="89"/>
      <c r="K1375" s="89"/>
    </row>
    <row r="1376" spans="10:11" ht="11.25" customHeight="1">
      <c r="J1376" s="89"/>
      <c r="K1376" s="89"/>
    </row>
    <row r="1377" spans="10:11" ht="11.25" customHeight="1">
      <c r="J1377" s="89"/>
      <c r="K1377" s="89"/>
    </row>
    <row r="1378" spans="10:11" ht="11.25" customHeight="1">
      <c r="J1378" s="89"/>
      <c r="K1378" s="89"/>
    </row>
    <row r="1379" spans="10:11" ht="11.25" customHeight="1">
      <c r="J1379" s="89"/>
      <c r="K1379" s="89"/>
    </row>
    <row r="1380" spans="10:11" ht="11.25" customHeight="1">
      <c r="J1380" s="89"/>
      <c r="K1380" s="89"/>
    </row>
    <row r="1381" spans="10:11" ht="11.25" customHeight="1">
      <c r="J1381" s="89"/>
      <c r="K1381" s="89"/>
    </row>
    <row r="1382" spans="10:11" ht="11.25" customHeight="1">
      <c r="J1382" s="89"/>
      <c r="K1382" s="89"/>
    </row>
    <row r="1383" spans="10:11" ht="11.25" customHeight="1">
      <c r="J1383" s="89"/>
      <c r="K1383" s="89"/>
    </row>
    <row r="1384" spans="10:11" ht="11.25" customHeight="1">
      <c r="J1384" s="89"/>
      <c r="K1384" s="89"/>
    </row>
    <row r="1385" spans="10:11" ht="11.25" customHeight="1">
      <c r="J1385" s="89"/>
      <c r="K1385" s="89"/>
    </row>
    <row r="1386" spans="10:11" ht="11.25" customHeight="1">
      <c r="J1386" s="89"/>
      <c r="K1386" s="89"/>
    </row>
    <row r="1387" spans="10:11" ht="11.25" customHeight="1">
      <c r="J1387" s="89"/>
      <c r="K1387" s="89"/>
    </row>
    <row r="1388" spans="10:11" ht="11.25" customHeight="1">
      <c r="J1388" s="89"/>
      <c r="K1388" s="89"/>
    </row>
    <row r="1389" spans="10:11" ht="11.25" customHeight="1">
      <c r="J1389" s="89"/>
      <c r="K1389" s="89"/>
    </row>
    <row r="1390" spans="10:11" ht="11.25" customHeight="1">
      <c r="J1390" s="89"/>
      <c r="K1390" s="89"/>
    </row>
    <row r="1391" spans="10:11" ht="11.25" customHeight="1">
      <c r="J1391" s="89"/>
      <c r="K1391" s="89"/>
    </row>
    <row r="1392" spans="10:11" ht="11.25" customHeight="1">
      <c r="J1392" s="89"/>
      <c r="K1392" s="89"/>
    </row>
    <row r="1393" spans="10:11" ht="11.25" customHeight="1">
      <c r="J1393" s="89"/>
      <c r="K1393" s="89"/>
    </row>
    <row r="1394" spans="10:11" ht="11.25" customHeight="1">
      <c r="J1394" s="89"/>
      <c r="K1394" s="89"/>
    </row>
    <row r="1395" spans="10:11" ht="11.25" customHeight="1">
      <c r="J1395" s="89"/>
      <c r="K1395" s="89"/>
    </row>
    <row r="1396" spans="10:11" ht="11.25" customHeight="1">
      <c r="J1396" s="89"/>
      <c r="K1396" s="89"/>
    </row>
    <row r="1397" spans="10:11" ht="11.25" customHeight="1">
      <c r="J1397" s="89"/>
      <c r="K1397" s="89"/>
    </row>
    <row r="1398" spans="10:11" ht="11.25" customHeight="1">
      <c r="J1398" s="89"/>
      <c r="K1398" s="89"/>
    </row>
    <row r="1399" spans="10:11" ht="11.25" customHeight="1">
      <c r="J1399" s="89"/>
      <c r="K1399" s="89"/>
    </row>
    <row r="1400" spans="10:11" ht="11.25" customHeight="1">
      <c r="J1400" s="89"/>
      <c r="K1400" s="89"/>
    </row>
    <row r="1401" spans="10:11" ht="11.25" customHeight="1">
      <c r="J1401" s="89"/>
      <c r="K1401" s="89"/>
    </row>
    <row r="1402" spans="10:11" ht="11.25" customHeight="1">
      <c r="J1402" s="89"/>
      <c r="K1402" s="89"/>
    </row>
    <row r="1403" spans="10:11" ht="11.25" customHeight="1">
      <c r="J1403" s="89"/>
      <c r="K1403" s="89"/>
    </row>
    <row r="1404" spans="10:11" ht="11.25" customHeight="1">
      <c r="J1404" s="89"/>
      <c r="K1404" s="89"/>
    </row>
    <row r="1405" spans="10:11" ht="11.25" customHeight="1">
      <c r="J1405" s="89"/>
      <c r="K1405" s="89"/>
    </row>
    <row r="1406" spans="10:11" ht="11.25" customHeight="1">
      <c r="J1406" s="89"/>
      <c r="K1406" s="89"/>
    </row>
    <row r="1407" spans="10:11" ht="11.25" customHeight="1">
      <c r="J1407" s="89"/>
      <c r="K1407" s="89"/>
    </row>
    <row r="1408" spans="10:11" ht="11.25" customHeight="1">
      <c r="J1408" s="89"/>
      <c r="K1408" s="89"/>
    </row>
    <row r="1409" spans="10:11" ht="11.25" customHeight="1">
      <c r="J1409" s="89"/>
      <c r="K1409" s="89"/>
    </row>
    <row r="1410" spans="10:11" ht="11.25" customHeight="1">
      <c r="J1410" s="89"/>
      <c r="K1410" s="89"/>
    </row>
    <row r="1411" spans="10:11" ht="11.25" customHeight="1">
      <c r="J1411" s="89"/>
      <c r="K1411" s="89"/>
    </row>
    <row r="1412" spans="10:11" ht="11.25" customHeight="1">
      <c r="J1412" s="89"/>
      <c r="K1412" s="89"/>
    </row>
    <row r="1413" spans="10:11" ht="11.25" customHeight="1">
      <c r="J1413" s="89"/>
      <c r="K1413" s="89"/>
    </row>
    <row r="1414" spans="10:11" ht="11.25" customHeight="1">
      <c r="J1414" s="89"/>
      <c r="K1414" s="89"/>
    </row>
    <row r="1415" spans="10:11" ht="11.25" customHeight="1">
      <c r="J1415" s="89"/>
      <c r="K1415" s="89"/>
    </row>
    <row r="1416" spans="10:11" ht="11.25" customHeight="1">
      <c r="J1416" s="89"/>
      <c r="K1416" s="89"/>
    </row>
    <row r="1417" spans="10:11" ht="11.25" customHeight="1">
      <c r="J1417" s="89"/>
      <c r="K1417" s="89"/>
    </row>
    <row r="1418" spans="10:11" ht="11.25" customHeight="1">
      <c r="J1418" s="89"/>
      <c r="K1418" s="89"/>
    </row>
    <row r="1419" spans="10:11" ht="11.25" customHeight="1">
      <c r="J1419" s="89"/>
      <c r="K1419" s="89"/>
    </row>
    <row r="1420" spans="10:11" ht="11.25" customHeight="1">
      <c r="J1420" s="89"/>
      <c r="K1420" s="89"/>
    </row>
    <row r="1421" spans="10:11" ht="11.25" customHeight="1">
      <c r="J1421" s="89"/>
      <c r="K1421" s="89"/>
    </row>
    <row r="1422" spans="10:11" ht="11.25" customHeight="1">
      <c r="J1422" s="89"/>
      <c r="K1422" s="89"/>
    </row>
    <row r="1423" spans="10:11" ht="11.25" customHeight="1">
      <c r="J1423" s="89"/>
      <c r="K1423" s="89"/>
    </row>
    <row r="1424" spans="10:11" ht="11.25" customHeight="1">
      <c r="J1424" s="89"/>
      <c r="K1424" s="89"/>
    </row>
    <row r="1425" spans="10:11" ht="11.25" customHeight="1">
      <c r="J1425" s="89"/>
      <c r="K1425" s="89"/>
    </row>
    <row r="1426" spans="10:11" ht="11.25" customHeight="1">
      <c r="J1426" s="89"/>
      <c r="K1426" s="89"/>
    </row>
    <row r="1427" spans="10:11" ht="11.25" customHeight="1">
      <c r="J1427" s="89"/>
      <c r="K1427" s="89"/>
    </row>
    <row r="1428" spans="10:11" ht="11.25" customHeight="1">
      <c r="J1428" s="89"/>
      <c r="K1428" s="89"/>
    </row>
    <row r="1429" spans="10:11" ht="11.25" customHeight="1">
      <c r="J1429" s="89"/>
      <c r="K1429" s="89"/>
    </row>
    <row r="1430" spans="10:11" ht="11.25" customHeight="1">
      <c r="J1430" s="89"/>
      <c r="K1430" s="89"/>
    </row>
    <row r="1431" spans="10:11" ht="11.25" customHeight="1">
      <c r="J1431" s="89"/>
      <c r="K1431" s="89"/>
    </row>
    <row r="1432" spans="10:11" ht="11.25" customHeight="1">
      <c r="J1432" s="89"/>
      <c r="K1432" s="89"/>
    </row>
    <row r="1433" spans="10:11" ht="11.25" customHeight="1">
      <c r="J1433" s="89"/>
      <c r="K1433" s="89"/>
    </row>
    <row r="1434" spans="10:11" ht="11.25" customHeight="1">
      <c r="J1434" s="89"/>
      <c r="K1434" s="89"/>
    </row>
    <row r="1435" spans="10:11" ht="11.25" customHeight="1">
      <c r="J1435" s="89"/>
      <c r="K1435" s="89"/>
    </row>
    <row r="1436" spans="10:11" ht="11.25" customHeight="1">
      <c r="J1436" s="89"/>
      <c r="K1436" s="89"/>
    </row>
    <row r="1437" spans="10:11" ht="11.25" customHeight="1">
      <c r="J1437" s="89"/>
      <c r="K1437" s="89"/>
    </row>
    <row r="1438" spans="10:11" ht="11.25" customHeight="1">
      <c r="J1438" s="89"/>
      <c r="K1438" s="89"/>
    </row>
    <row r="1439" spans="10:11" ht="11.25" customHeight="1">
      <c r="J1439" s="89"/>
      <c r="K1439" s="89"/>
    </row>
    <row r="1440" spans="10:11" ht="11.25" customHeight="1">
      <c r="J1440" s="89"/>
      <c r="K1440" s="89"/>
    </row>
    <row r="1441" spans="10:11" ht="11.25" customHeight="1">
      <c r="J1441" s="89"/>
      <c r="K1441" s="89"/>
    </row>
    <row r="1442" spans="10:11" ht="11.25" customHeight="1">
      <c r="J1442" s="89"/>
      <c r="K1442" s="89"/>
    </row>
    <row r="1443" spans="10:11" ht="11.25" customHeight="1">
      <c r="J1443" s="89"/>
      <c r="K1443" s="89"/>
    </row>
    <row r="1444" spans="10:11" ht="11.25" customHeight="1">
      <c r="J1444" s="89"/>
      <c r="K1444" s="89"/>
    </row>
    <row r="1445" spans="10:11" ht="11.25" customHeight="1">
      <c r="J1445" s="89"/>
      <c r="K1445" s="89"/>
    </row>
    <row r="1446" spans="10:11" ht="11.25" customHeight="1">
      <c r="J1446" s="89"/>
      <c r="K1446" s="89"/>
    </row>
    <row r="1447" spans="10:11" ht="11.25" customHeight="1">
      <c r="J1447" s="89"/>
      <c r="K1447" s="89"/>
    </row>
    <row r="1448" spans="10:11" ht="11.25" customHeight="1">
      <c r="J1448" s="89"/>
      <c r="K1448" s="89"/>
    </row>
    <row r="1449" spans="10:11" ht="11.25" customHeight="1">
      <c r="J1449" s="89"/>
      <c r="K1449" s="89"/>
    </row>
    <row r="1450" spans="10:11" ht="11.25" customHeight="1">
      <c r="J1450" s="89"/>
      <c r="K1450" s="89"/>
    </row>
    <row r="1451" spans="10:11" ht="11.25" customHeight="1">
      <c r="J1451" s="89"/>
      <c r="K1451" s="89"/>
    </row>
    <row r="1452" spans="10:11" ht="11.25" customHeight="1">
      <c r="J1452" s="89"/>
      <c r="K1452" s="89"/>
    </row>
    <row r="1453" spans="10:11" ht="11.25" customHeight="1">
      <c r="J1453" s="89"/>
      <c r="K1453" s="89"/>
    </row>
    <row r="1454" spans="10:11" ht="11.25" customHeight="1">
      <c r="J1454" s="89"/>
      <c r="K1454" s="89"/>
    </row>
    <row r="1455" spans="10:11" ht="11.25" customHeight="1">
      <c r="J1455" s="89"/>
      <c r="K1455" s="89"/>
    </row>
    <row r="1456" spans="10:11" ht="11.25" customHeight="1">
      <c r="J1456" s="89"/>
      <c r="K1456" s="89"/>
    </row>
    <row r="1457" spans="10:11" ht="11.25" customHeight="1">
      <c r="J1457" s="89"/>
      <c r="K1457" s="89"/>
    </row>
    <row r="1458" spans="10:11" ht="11.25" customHeight="1">
      <c r="J1458" s="89"/>
      <c r="K1458" s="89"/>
    </row>
    <row r="1459" spans="10:11" ht="11.25" customHeight="1">
      <c r="J1459" s="89"/>
      <c r="K1459" s="89"/>
    </row>
    <row r="1460" spans="10:11" ht="11.25" customHeight="1">
      <c r="J1460" s="89"/>
      <c r="K1460" s="89"/>
    </row>
    <row r="1461" spans="10:11" ht="11.25" customHeight="1">
      <c r="J1461" s="89"/>
      <c r="K1461" s="89"/>
    </row>
    <row r="1462" spans="10:11" ht="11.25" customHeight="1">
      <c r="J1462" s="89"/>
      <c r="K1462" s="89"/>
    </row>
    <row r="1463" spans="10:11" ht="11.25" customHeight="1">
      <c r="J1463" s="89"/>
      <c r="K1463" s="89"/>
    </row>
    <row r="1464" spans="10:11" ht="11.25" customHeight="1">
      <c r="J1464" s="89"/>
      <c r="K1464" s="89"/>
    </row>
    <row r="1465" spans="10:11" ht="11.25" customHeight="1">
      <c r="J1465" s="89"/>
      <c r="K1465" s="89"/>
    </row>
    <row r="1466" spans="10:11" ht="11.25" customHeight="1">
      <c r="J1466" s="89"/>
      <c r="K1466" s="89"/>
    </row>
    <row r="1467" spans="10:11" ht="11.25" customHeight="1">
      <c r="J1467" s="89"/>
      <c r="K1467" s="89"/>
    </row>
    <row r="1468" spans="10:11" ht="11.25" customHeight="1">
      <c r="J1468" s="89"/>
      <c r="K1468" s="89"/>
    </row>
    <row r="1469" spans="10:11" ht="11.25" customHeight="1">
      <c r="J1469" s="89"/>
      <c r="K1469" s="89"/>
    </row>
    <row r="1470" spans="10:11" ht="11.25" customHeight="1">
      <c r="J1470" s="89"/>
      <c r="K1470" s="89"/>
    </row>
    <row r="1471" spans="10:11" ht="11.25" customHeight="1">
      <c r="J1471" s="89"/>
      <c r="K1471" s="89"/>
    </row>
    <row r="1472" spans="10:11" ht="11.25" customHeight="1">
      <c r="J1472" s="89"/>
      <c r="K1472" s="89"/>
    </row>
    <row r="1473" spans="10:11" ht="11.25" customHeight="1">
      <c r="J1473" s="89"/>
      <c r="K1473" s="89"/>
    </row>
    <row r="1474" spans="10:11" ht="11.25" customHeight="1">
      <c r="J1474" s="89"/>
      <c r="K1474" s="89"/>
    </row>
    <row r="1475" spans="10:11" ht="11.25" customHeight="1">
      <c r="J1475" s="89"/>
      <c r="K1475" s="89"/>
    </row>
    <row r="1476" spans="10:11" ht="11.25" customHeight="1">
      <c r="J1476" s="89"/>
      <c r="K1476" s="89"/>
    </row>
    <row r="1477" spans="10:11" ht="11.25" customHeight="1">
      <c r="J1477" s="89"/>
      <c r="K1477" s="89"/>
    </row>
    <row r="1478" spans="10:11" ht="11.25" customHeight="1">
      <c r="J1478" s="89"/>
      <c r="K1478" s="89"/>
    </row>
    <row r="1479" spans="10:11" ht="11.25" customHeight="1">
      <c r="J1479" s="89"/>
      <c r="K1479" s="89"/>
    </row>
    <row r="1480" spans="10:11" ht="11.25" customHeight="1">
      <c r="J1480" s="89"/>
      <c r="K1480" s="89"/>
    </row>
    <row r="1481" spans="10:11" ht="11.25" customHeight="1">
      <c r="J1481" s="89"/>
      <c r="K1481" s="89"/>
    </row>
    <row r="1482" spans="10:11" ht="11.25" customHeight="1">
      <c r="J1482" s="89"/>
      <c r="K1482" s="89"/>
    </row>
    <row r="1483" spans="10:11" ht="11.25" customHeight="1">
      <c r="J1483" s="89"/>
      <c r="K1483" s="89"/>
    </row>
    <row r="1484" spans="10:11" ht="11.25" customHeight="1">
      <c r="J1484" s="89"/>
      <c r="K1484" s="89"/>
    </row>
    <row r="1485" spans="10:11" ht="11.25" customHeight="1">
      <c r="J1485" s="89"/>
      <c r="K1485" s="89"/>
    </row>
    <row r="1486" spans="10:11" ht="11.25" customHeight="1">
      <c r="J1486" s="89"/>
      <c r="K1486" s="89"/>
    </row>
    <row r="1487" spans="10:11" ht="11.25" customHeight="1">
      <c r="J1487" s="89"/>
      <c r="K1487" s="89"/>
    </row>
    <row r="1488" spans="10:11" ht="11.25" customHeight="1">
      <c r="J1488" s="89"/>
      <c r="K1488" s="89"/>
    </row>
    <row r="1489" spans="10:11" ht="11.25" customHeight="1">
      <c r="J1489" s="89"/>
      <c r="K1489" s="89"/>
    </row>
    <row r="1490" spans="10:11" ht="11.25" customHeight="1">
      <c r="J1490" s="89"/>
      <c r="K1490" s="89"/>
    </row>
    <row r="1491" spans="10:11" ht="11.25" customHeight="1">
      <c r="J1491" s="89"/>
      <c r="K1491" s="89"/>
    </row>
    <row r="1492" spans="10:11" ht="11.25" customHeight="1">
      <c r="J1492" s="89"/>
      <c r="K1492" s="89"/>
    </row>
    <row r="1493" spans="10:11" ht="11.25" customHeight="1">
      <c r="J1493" s="89"/>
      <c r="K1493" s="89"/>
    </row>
    <row r="1494" spans="10:11" ht="11.25" customHeight="1">
      <c r="J1494" s="89"/>
      <c r="K1494" s="89"/>
    </row>
    <row r="1495" spans="10:11" ht="11.25" customHeight="1">
      <c r="J1495" s="89"/>
      <c r="K1495" s="89"/>
    </row>
    <row r="1496" spans="10:11" ht="11.25" customHeight="1">
      <c r="J1496" s="89"/>
      <c r="K1496" s="89"/>
    </row>
    <row r="1497" spans="10:11" ht="11.25" customHeight="1">
      <c r="J1497" s="89"/>
      <c r="K1497" s="89"/>
    </row>
    <row r="1498" spans="10:11" ht="11.25" customHeight="1">
      <c r="J1498" s="89"/>
      <c r="K1498" s="89"/>
    </row>
    <row r="1499" spans="10:11" ht="11.25" customHeight="1">
      <c r="J1499" s="89"/>
      <c r="K1499" s="89"/>
    </row>
    <row r="1500" spans="10:11" ht="11.25" customHeight="1">
      <c r="J1500" s="89"/>
      <c r="K1500" s="89"/>
    </row>
    <row r="1501" spans="10:11" ht="11.25" customHeight="1">
      <c r="J1501" s="89"/>
      <c r="K1501" s="89"/>
    </row>
    <row r="1502" spans="10:11" ht="11.25" customHeight="1">
      <c r="J1502" s="89"/>
      <c r="K1502" s="89"/>
    </row>
    <row r="1503" spans="10:11" ht="11.25" customHeight="1">
      <c r="J1503" s="89"/>
      <c r="K1503" s="89"/>
    </row>
    <row r="1504" spans="10:11" ht="11.25" customHeight="1">
      <c r="J1504" s="89"/>
      <c r="K1504" s="89"/>
    </row>
    <row r="1505" spans="10:11" ht="11.25" customHeight="1">
      <c r="J1505" s="89"/>
      <c r="K1505" s="89"/>
    </row>
    <row r="1506" spans="10:11" ht="11.25" customHeight="1">
      <c r="J1506" s="89"/>
      <c r="K1506" s="89"/>
    </row>
    <row r="1507" spans="10:11" ht="11.25" customHeight="1">
      <c r="J1507" s="89"/>
      <c r="K1507" s="89"/>
    </row>
    <row r="1508" spans="10:11" ht="11.25" customHeight="1">
      <c r="J1508" s="89"/>
      <c r="K1508" s="89"/>
    </row>
    <row r="1509" spans="10:11" ht="11.25" customHeight="1">
      <c r="J1509" s="89"/>
      <c r="K1509" s="89"/>
    </row>
    <row r="1510" spans="10:11" ht="11.25" customHeight="1">
      <c r="J1510" s="89"/>
      <c r="K1510" s="89"/>
    </row>
    <row r="1511" spans="10:11" ht="11.25" customHeight="1">
      <c r="J1511" s="89"/>
      <c r="K1511" s="89"/>
    </row>
    <row r="1512" spans="10:11" ht="11.25" customHeight="1">
      <c r="J1512" s="89"/>
      <c r="K1512" s="89"/>
    </row>
    <row r="1513" spans="10:11" ht="11.25" customHeight="1">
      <c r="J1513" s="89"/>
      <c r="K1513" s="89"/>
    </row>
    <row r="1514" spans="10:11" ht="11.25" customHeight="1">
      <c r="J1514" s="89"/>
      <c r="K1514" s="89"/>
    </row>
    <row r="1515" spans="10:11" ht="11.25" customHeight="1">
      <c r="J1515" s="89"/>
      <c r="K1515" s="89"/>
    </row>
    <row r="1516" spans="10:11" ht="11.25" customHeight="1">
      <c r="J1516" s="89"/>
      <c r="K1516" s="89"/>
    </row>
    <row r="1517" spans="10:11" ht="11.25" customHeight="1">
      <c r="J1517" s="89"/>
      <c r="K1517" s="89"/>
    </row>
    <row r="1518" spans="10:11" ht="11.25" customHeight="1">
      <c r="J1518" s="89"/>
      <c r="K1518" s="89"/>
    </row>
    <row r="1519" spans="10:11" ht="11.25" customHeight="1">
      <c r="J1519" s="89"/>
      <c r="K1519" s="89"/>
    </row>
    <row r="1520" spans="10:11" ht="11.25" customHeight="1">
      <c r="J1520" s="89"/>
      <c r="K1520" s="89"/>
    </row>
    <row r="1521" spans="10:11" ht="11.25" customHeight="1">
      <c r="J1521" s="89"/>
      <c r="K1521" s="89"/>
    </row>
    <row r="1522" spans="10:11" ht="11.25" customHeight="1">
      <c r="J1522" s="89"/>
      <c r="K1522" s="89"/>
    </row>
    <row r="1523" spans="10:11" ht="11.25" customHeight="1">
      <c r="J1523" s="89"/>
      <c r="K1523" s="89"/>
    </row>
    <row r="1524" spans="10:11" ht="11.25" customHeight="1">
      <c r="J1524" s="89"/>
      <c r="K1524" s="89"/>
    </row>
    <row r="1525" spans="10:11" ht="11.25" customHeight="1">
      <c r="J1525" s="89"/>
      <c r="K1525" s="89"/>
    </row>
    <row r="1526" spans="10:11" ht="11.25" customHeight="1">
      <c r="J1526" s="89"/>
      <c r="K1526" s="89"/>
    </row>
    <row r="1527" spans="10:11" ht="11.25" customHeight="1">
      <c r="J1527" s="89"/>
      <c r="K1527" s="89"/>
    </row>
    <row r="1528" spans="10:11" ht="11.25" customHeight="1">
      <c r="J1528" s="89"/>
      <c r="K1528" s="89"/>
    </row>
    <row r="1529" spans="10:11" ht="11.25" customHeight="1">
      <c r="J1529" s="89"/>
      <c r="K1529" s="89"/>
    </row>
    <row r="1530" spans="10:11" ht="11.25" customHeight="1">
      <c r="J1530" s="89"/>
      <c r="K1530" s="89"/>
    </row>
    <row r="1531" spans="10:11" ht="11.25" customHeight="1">
      <c r="J1531" s="89"/>
      <c r="K1531" s="89"/>
    </row>
    <row r="1532" spans="10:11" ht="11.25" customHeight="1">
      <c r="J1532" s="89"/>
      <c r="K1532" s="89"/>
    </row>
    <row r="1533" spans="10:11" ht="11.25" customHeight="1">
      <c r="J1533" s="89"/>
      <c r="K1533" s="89"/>
    </row>
    <row r="1534" spans="10:11" ht="11.25" customHeight="1">
      <c r="J1534" s="89"/>
      <c r="K1534" s="89"/>
    </row>
    <row r="1535" spans="10:11" ht="11.25" customHeight="1">
      <c r="J1535" s="89"/>
      <c r="K1535" s="89"/>
    </row>
    <row r="1536" spans="10:11" ht="11.25" customHeight="1">
      <c r="J1536" s="89"/>
      <c r="K1536" s="89"/>
    </row>
    <row r="1537" spans="10:11" ht="11.25" customHeight="1">
      <c r="J1537" s="89"/>
      <c r="K1537" s="89"/>
    </row>
    <row r="1538" spans="10:11" ht="11.25" customHeight="1">
      <c r="J1538" s="89"/>
      <c r="K1538" s="89"/>
    </row>
    <row r="1539" spans="10:11" ht="11.25" customHeight="1">
      <c r="J1539" s="89"/>
      <c r="K1539" s="89"/>
    </row>
    <row r="1540" spans="10:11" ht="11.25" customHeight="1">
      <c r="J1540" s="89"/>
      <c r="K1540" s="89"/>
    </row>
    <row r="1541" spans="10:11" ht="11.25" customHeight="1">
      <c r="J1541" s="89"/>
      <c r="K1541" s="89"/>
    </row>
    <row r="1542" spans="10:11" ht="11.25" customHeight="1">
      <c r="J1542" s="89"/>
      <c r="K1542" s="89"/>
    </row>
  </sheetData>
  <mergeCells count="5">
    <mergeCell ref="L2:M2"/>
    <mergeCell ref="L1:M1"/>
    <mergeCell ref="L3:M3"/>
    <mergeCell ref="M4:N5"/>
    <mergeCell ref="L4:L5"/>
  </mergeCells>
  <dataValidations count="1">
    <dataValidation type="list" errorStyle="information" allowBlank="1" showInputMessage="1" showErrorMessage="1" errorTitle="DATO MANUAL" error="Incluir Dato Manualmente" sqref="E2:E19">
      <formula1>INDIRECT(B2)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topLeftCell="A50" zoomScale="70" zoomScaleNormal="70" workbookViewId="0">
      <selection activeCell="J103" sqref="J103"/>
    </sheetView>
  </sheetViews>
  <sheetFormatPr baseColWidth="10" defaultColWidth="11.42578125" defaultRowHeight="15"/>
  <cols>
    <col min="1" max="1" width="31.140625" customWidth="1"/>
    <col min="2" max="2" width="39.42578125" bestFit="1" customWidth="1"/>
    <col min="3" max="3" width="39.42578125" customWidth="1"/>
    <col min="4" max="4" width="21.42578125" bestFit="1" customWidth="1"/>
    <col min="5" max="5" width="29.85546875" bestFit="1" customWidth="1"/>
    <col min="6" max="6" width="27.7109375" bestFit="1" customWidth="1"/>
    <col min="7" max="7" width="33.42578125" bestFit="1" customWidth="1"/>
  </cols>
  <sheetData>
    <row r="1" spans="1:8" hidden="1">
      <c r="E1" s="49"/>
      <c r="F1" s="49"/>
      <c r="G1" s="49"/>
    </row>
    <row r="2" spans="1:8" hidden="1">
      <c r="E2" s="49"/>
      <c r="F2" s="49"/>
      <c r="G2" s="49"/>
    </row>
    <row r="3" spans="1:8" hidden="1">
      <c r="A3" s="94" t="s">
        <v>105</v>
      </c>
      <c r="B3" t="s">
        <v>106</v>
      </c>
      <c r="C3" t="s">
        <v>107</v>
      </c>
      <c r="E3" s="49"/>
      <c r="F3" s="49"/>
      <c r="G3" s="49"/>
      <c r="H3" s="52"/>
    </row>
    <row r="4" spans="1:8" hidden="1">
      <c r="A4" s="273" t="s">
        <v>108</v>
      </c>
      <c r="B4" s="122">
        <v>0</v>
      </c>
      <c r="C4" s="92"/>
      <c r="E4" s="49"/>
      <c r="F4" s="49"/>
      <c r="G4" s="49"/>
      <c r="H4" s="93"/>
    </row>
    <row r="5" spans="1:8" hidden="1">
      <c r="A5" s="273" t="s">
        <v>109</v>
      </c>
      <c r="B5" s="122">
        <v>0</v>
      </c>
      <c r="C5" s="92"/>
      <c r="E5" s="49"/>
      <c r="F5" s="49"/>
      <c r="G5" s="49"/>
      <c r="H5" s="93"/>
    </row>
    <row r="6" spans="1:8" hidden="1">
      <c r="E6" s="49"/>
      <c r="F6" s="49"/>
      <c r="G6" s="49"/>
      <c r="H6" s="93"/>
    </row>
    <row r="7" spans="1:8" hidden="1">
      <c r="E7" s="49"/>
      <c r="F7" s="49"/>
      <c r="G7" s="49"/>
      <c r="H7" s="93"/>
    </row>
    <row r="8" spans="1:8" hidden="1">
      <c r="E8" s="49"/>
      <c r="F8" s="49"/>
      <c r="G8" s="49"/>
      <c r="H8" s="93"/>
    </row>
    <row r="9" spans="1:8" hidden="1">
      <c r="A9" s="94" t="s">
        <v>105</v>
      </c>
      <c r="B9" t="s">
        <v>107</v>
      </c>
      <c r="C9" t="s">
        <v>298</v>
      </c>
      <c r="E9" s="49"/>
      <c r="F9" s="49"/>
      <c r="G9" s="49"/>
      <c r="H9" s="93"/>
    </row>
    <row r="10" spans="1:8" hidden="1">
      <c r="A10" s="136" t="s">
        <v>250</v>
      </c>
      <c r="B10" s="275">
        <v>3094.8</v>
      </c>
      <c r="C10" s="274">
        <f>+GETPIVOTDATA("CONSUMO (kWh/día)",$A$9,"ÁREA O PROCESO","EXTRUSIÓN")/GETPIVOTDATA("CONSUMO (kWh/día)",$A$9)</f>
        <v>0.3268480517752323</v>
      </c>
      <c r="E10" s="49"/>
      <c r="F10" s="49"/>
      <c r="G10" s="49"/>
      <c r="H10" s="93"/>
    </row>
    <row r="11" spans="1:8" hidden="1">
      <c r="A11" s="136" t="s">
        <v>248</v>
      </c>
      <c r="B11" s="275">
        <v>1753.68</v>
      </c>
      <c r="C11" s="274">
        <f>+GETPIVOTDATA("CONSUMO (kWh/día)",$A$9,"ÁREA O PROCESO","MOLIENDA")/GETPIVOTDATA("CONSUMO (kWh/día)",$A$9)+C10</f>
        <v>0.5120577233007555</v>
      </c>
      <c r="E11" s="49"/>
      <c r="F11" s="49"/>
      <c r="G11" s="49"/>
      <c r="H11" s="52"/>
    </row>
    <row r="12" spans="1:8" hidden="1">
      <c r="A12" s="136" t="s">
        <v>252</v>
      </c>
      <c r="B12" s="275">
        <v>1656</v>
      </c>
      <c r="E12" s="49"/>
      <c r="F12" s="49"/>
      <c r="G12" s="49"/>
      <c r="H12" s="52"/>
    </row>
    <row r="13" spans="1:8" hidden="1">
      <c r="A13" s="136" t="s">
        <v>249</v>
      </c>
      <c r="B13" s="275">
        <v>588.6</v>
      </c>
    </row>
    <row r="14" spans="1:8" hidden="1">
      <c r="A14" s="136" t="s">
        <v>247</v>
      </c>
      <c r="B14" s="275">
        <v>482.4</v>
      </c>
    </row>
    <row r="15" spans="1:8" hidden="1">
      <c r="A15" s="136" t="s">
        <v>253</v>
      </c>
      <c r="B15" s="275">
        <v>302.39999999999998</v>
      </c>
    </row>
    <row r="16" spans="1:8" hidden="1">
      <c r="A16" s="136" t="s">
        <v>265</v>
      </c>
      <c r="B16" s="275">
        <v>240</v>
      </c>
    </row>
    <row r="17" spans="1:2" hidden="1">
      <c r="A17" s="136" t="s">
        <v>261</v>
      </c>
      <c r="B17" s="275">
        <v>229.6</v>
      </c>
    </row>
    <row r="18" spans="1:2" hidden="1">
      <c r="A18" s="136" t="s">
        <v>251</v>
      </c>
      <c r="B18" s="275">
        <v>198</v>
      </c>
    </row>
    <row r="19" spans="1:2" hidden="1">
      <c r="A19" s="136" t="s">
        <v>262</v>
      </c>
      <c r="B19" s="275">
        <v>189</v>
      </c>
    </row>
    <row r="20" spans="1:2" hidden="1">
      <c r="A20" s="136" t="s">
        <v>264</v>
      </c>
      <c r="B20" s="275">
        <v>176</v>
      </c>
    </row>
    <row r="21" spans="1:2" hidden="1">
      <c r="A21" s="136" t="s">
        <v>296</v>
      </c>
      <c r="B21" s="275">
        <v>145.79999999999998</v>
      </c>
    </row>
    <row r="22" spans="1:2" hidden="1">
      <c r="A22" s="136" t="s">
        <v>263</v>
      </c>
      <c r="B22" s="275">
        <v>79.2</v>
      </c>
    </row>
    <row r="23" spans="1:2" hidden="1">
      <c r="A23" s="136" t="s">
        <v>257</v>
      </c>
      <c r="B23" s="275">
        <v>43.2</v>
      </c>
    </row>
    <row r="24" spans="1:2" hidden="1">
      <c r="A24" s="136" t="s">
        <v>267</v>
      </c>
      <c r="B24" s="275">
        <v>40.799999999999997</v>
      </c>
    </row>
    <row r="25" spans="1:2" hidden="1">
      <c r="A25" s="136" t="s">
        <v>255</v>
      </c>
      <c r="B25" s="275">
        <v>36</v>
      </c>
    </row>
    <row r="26" spans="1:2" hidden="1">
      <c r="A26" s="136" t="s">
        <v>246</v>
      </c>
      <c r="B26" s="275">
        <v>32</v>
      </c>
    </row>
    <row r="27" spans="1:2" hidden="1">
      <c r="A27" s="136" t="s">
        <v>256</v>
      </c>
      <c r="B27" s="275">
        <v>26.400000000000002</v>
      </c>
    </row>
    <row r="28" spans="1:2" hidden="1">
      <c r="A28" s="136" t="s">
        <v>293</v>
      </c>
      <c r="B28" s="275">
        <v>22.4</v>
      </c>
    </row>
    <row r="29" spans="1:2" hidden="1">
      <c r="A29" s="136" t="s">
        <v>294</v>
      </c>
      <c r="B29" s="275">
        <v>21.599999999999998</v>
      </c>
    </row>
    <row r="30" spans="1:2" hidden="1">
      <c r="A30" s="136" t="s">
        <v>260</v>
      </c>
      <c r="B30" s="275">
        <v>17.600000000000001</v>
      </c>
    </row>
    <row r="31" spans="1:2" hidden="1">
      <c r="A31" s="136" t="s">
        <v>266</v>
      </c>
      <c r="B31" s="275">
        <v>12</v>
      </c>
    </row>
    <row r="32" spans="1:2" hidden="1">
      <c r="A32" s="136" t="s">
        <v>295</v>
      </c>
      <c r="B32" s="275">
        <v>12</v>
      </c>
    </row>
    <row r="33" spans="1:2" hidden="1">
      <c r="A33" s="136" t="s">
        <v>287</v>
      </c>
      <c r="B33" s="275">
        <v>12</v>
      </c>
    </row>
    <row r="34" spans="1:2" hidden="1">
      <c r="A34" s="136" t="s">
        <v>268</v>
      </c>
      <c r="B34" s="275">
        <v>9</v>
      </c>
    </row>
    <row r="35" spans="1:2" hidden="1">
      <c r="A35" s="136" t="s">
        <v>289</v>
      </c>
      <c r="B35" s="275">
        <v>8.8000000000000007</v>
      </c>
    </row>
    <row r="36" spans="1:2" hidden="1">
      <c r="A36" s="136" t="s">
        <v>291</v>
      </c>
      <c r="B36" s="275">
        <v>6.4</v>
      </c>
    </row>
    <row r="37" spans="1:2" hidden="1">
      <c r="A37" s="136" t="s">
        <v>292</v>
      </c>
      <c r="B37" s="275">
        <v>4.8</v>
      </c>
    </row>
    <row r="38" spans="1:2" hidden="1">
      <c r="A38" s="136" t="s">
        <v>285</v>
      </c>
      <c r="B38" s="275">
        <v>4.8</v>
      </c>
    </row>
    <row r="39" spans="1:2" hidden="1">
      <c r="A39" s="136" t="s">
        <v>284</v>
      </c>
      <c r="B39" s="275">
        <v>4.8</v>
      </c>
    </row>
    <row r="40" spans="1:2" hidden="1">
      <c r="A40" s="136" t="s">
        <v>259</v>
      </c>
      <c r="B40" s="275">
        <v>4.5</v>
      </c>
    </row>
    <row r="41" spans="1:2" hidden="1">
      <c r="A41" s="136" t="s">
        <v>258</v>
      </c>
      <c r="B41" s="275">
        <v>4.4399999999999995</v>
      </c>
    </row>
    <row r="42" spans="1:2" hidden="1">
      <c r="A42" s="136" t="s">
        <v>290</v>
      </c>
      <c r="B42" s="275">
        <v>2.4</v>
      </c>
    </row>
    <row r="43" spans="1:2" hidden="1">
      <c r="A43" s="136" t="s">
        <v>288</v>
      </c>
      <c r="B43" s="275">
        <v>2.4</v>
      </c>
    </row>
    <row r="44" spans="1:2" hidden="1">
      <c r="A44" s="136" t="s">
        <v>286</v>
      </c>
      <c r="B44" s="275">
        <v>2.4</v>
      </c>
    </row>
    <row r="45" spans="1:2" hidden="1">
      <c r="A45" s="136" t="s">
        <v>297</v>
      </c>
      <c r="B45" s="275">
        <v>2.4</v>
      </c>
    </row>
    <row r="46" spans="1:2" hidden="1">
      <c r="A46" s="136" t="s">
        <v>254</v>
      </c>
      <c r="B46" s="275">
        <v>0</v>
      </c>
    </row>
    <row r="47" spans="1:2" hidden="1">
      <c r="A47" s="136" t="s">
        <v>109</v>
      </c>
      <c r="B47" s="274">
        <v>9468.6200000000008</v>
      </c>
    </row>
    <row r="48" spans="1:2" hidden="1"/>
    <row r="49" spans="1:3" hidden="1"/>
    <row r="52" spans="1:3">
      <c r="A52" s="277" t="s">
        <v>105</v>
      </c>
      <c r="B52" s="277" t="s">
        <v>107</v>
      </c>
      <c r="C52" s="278" t="s">
        <v>299</v>
      </c>
    </row>
    <row r="53" spans="1:3">
      <c r="A53" s="277" t="s">
        <v>250</v>
      </c>
      <c r="B53" s="277">
        <v>3094.8</v>
      </c>
      <c r="C53" s="278">
        <f>+B53/$B$90</f>
        <v>0.3268480517752323</v>
      </c>
    </row>
    <row r="54" spans="1:3">
      <c r="A54" s="277" t="s">
        <v>248</v>
      </c>
      <c r="B54" s="277">
        <v>1753.68</v>
      </c>
      <c r="C54" s="278">
        <f>+(B54/$B$90)+C53</f>
        <v>0.5120577233007555</v>
      </c>
    </row>
    <row r="55" spans="1:3">
      <c r="A55" s="277" t="s">
        <v>252</v>
      </c>
      <c r="B55" s="277">
        <v>1656</v>
      </c>
      <c r="C55" s="278">
        <f t="shared" ref="C55:C89" si="0">+(B55/$B$90)+C54</f>
        <v>0.68695121358761879</v>
      </c>
    </row>
    <row r="56" spans="1:3">
      <c r="A56" s="277" t="s">
        <v>249</v>
      </c>
      <c r="B56" s="277">
        <v>588.6</v>
      </c>
      <c r="C56" s="278">
        <f t="shared" si="0"/>
        <v>0.74911444328740606</v>
      </c>
    </row>
    <row r="57" spans="1:3">
      <c r="A57" s="277" t="s">
        <v>247</v>
      </c>
      <c r="B57" s="277">
        <v>482.4</v>
      </c>
      <c r="C57" s="278">
        <f t="shared" si="0"/>
        <v>0.80006167741444889</v>
      </c>
    </row>
    <row r="58" spans="1:3">
      <c r="A58" s="277" t="s">
        <v>253</v>
      </c>
      <c r="B58" s="277">
        <v>302.39999999999998</v>
      </c>
      <c r="C58" s="278">
        <f t="shared" si="0"/>
        <v>0.83199874955378916</v>
      </c>
    </row>
    <row r="59" spans="1:3">
      <c r="A59" s="277" t="s">
        <v>265</v>
      </c>
      <c r="B59" s="277">
        <v>240</v>
      </c>
      <c r="C59" s="278">
        <f t="shared" si="0"/>
        <v>0.85734563220405924</v>
      </c>
    </row>
    <row r="60" spans="1:3">
      <c r="A60" s="277" t="s">
        <v>261</v>
      </c>
      <c r="B60" s="277">
        <v>229.6</v>
      </c>
      <c r="C60" s="278">
        <f t="shared" si="0"/>
        <v>0.88159414993948426</v>
      </c>
    </row>
    <row r="61" spans="1:3">
      <c r="A61" s="277" t="s">
        <v>251</v>
      </c>
      <c r="B61" s="277">
        <v>198</v>
      </c>
      <c r="C61" s="278">
        <f t="shared" si="0"/>
        <v>0.90250532812595707</v>
      </c>
    </row>
    <row r="62" spans="1:3">
      <c r="A62" s="277" t="s">
        <v>262</v>
      </c>
      <c r="B62" s="277">
        <v>189</v>
      </c>
      <c r="C62" s="278">
        <f t="shared" si="0"/>
        <v>0.92246599821304476</v>
      </c>
    </row>
    <row r="63" spans="1:3">
      <c r="A63" s="277" t="s">
        <v>264</v>
      </c>
      <c r="B63" s="277">
        <v>176</v>
      </c>
      <c r="C63" s="278">
        <f t="shared" si="0"/>
        <v>0.94105371215657607</v>
      </c>
    </row>
    <row r="64" spans="1:3">
      <c r="A64" s="277" t="s">
        <v>296</v>
      </c>
      <c r="B64" s="277">
        <v>145.79999999999998</v>
      </c>
      <c r="C64" s="278">
        <f t="shared" si="0"/>
        <v>0.9564519433666151</v>
      </c>
    </row>
    <row r="65" spans="1:3">
      <c r="A65" s="277" t="s">
        <v>263</v>
      </c>
      <c r="B65" s="277">
        <v>79.2</v>
      </c>
      <c r="C65" s="278">
        <f t="shared" si="0"/>
        <v>0.96481641464120427</v>
      </c>
    </row>
    <row r="66" spans="1:3">
      <c r="A66" s="277" t="s">
        <v>257</v>
      </c>
      <c r="B66" s="277">
        <v>43.2</v>
      </c>
      <c r="C66" s="278">
        <f t="shared" si="0"/>
        <v>0.96937885351825293</v>
      </c>
    </row>
    <row r="67" spans="1:3">
      <c r="A67" s="277" t="s">
        <v>267</v>
      </c>
      <c r="B67" s="277">
        <v>40.799999999999997</v>
      </c>
      <c r="C67" s="278">
        <f t="shared" si="0"/>
        <v>0.97368782356879879</v>
      </c>
    </row>
    <row r="68" spans="1:3">
      <c r="A68" s="277" t="s">
        <v>255</v>
      </c>
      <c r="B68" s="277">
        <v>36</v>
      </c>
      <c r="C68" s="278">
        <f t="shared" si="0"/>
        <v>0.9774898559663393</v>
      </c>
    </row>
    <row r="69" spans="1:3">
      <c r="A69" s="277" t="s">
        <v>246</v>
      </c>
      <c r="B69" s="277">
        <v>32</v>
      </c>
      <c r="C69" s="278">
        <f t="shared" si="0"/>
        <v>0.98086944031970869</v>
      </c>
    </row>
    <row r="70" spans="1:3">
      <c r="A70" s="277" t="s">
        <v>256</v>
      </c>
      <c r="B70" s="277">
        <v>26.400000000000002</v>
      </c>
      <c r="C70" s="278">
        <f t="shared" si="0"/>
        <v>0.98365759741123837</v>
      </c>
    </row>
    <row r="71" spans="1:3">
      <c r="A71" s="277" t="s">
        <v>293</v>
      </c>
      <c r="B71" s="277">
        <v>22.4</v>
      </c>
      <c r="C71" s="278">
        <f t="shared" si="0"/>
        <v>0.98602330645859693</v>
      </c>
    </row>
    <row r="72" spans="1:3">
      <c r="A72" s="277" t="s">
        <v>294</v>
      </c>
      <c r="B72" s="277">
        <v>21.599999999999998</v>
      </c>
      <c r="C72" s="278">
        <f t="shared" si="0"/>
        <v>0.98830452589712126</v>
      </c>
    </row>
    <row r="73" spans="1:3">
      <c r="A73" s="277" t="s">
        <v>260</v>
      </c>
      <c r="B73" s="277">
        <v>17.600000000000001</v>
      </c>
      <c r="C73" s="278">
        <f t="shared" si="0"/>
        <v>0.99016329729147434</v>
      </c>
    </row>
    <row r="74" spans="1:3">
      <c r="A74" s="277" t="s">
        <v>266</v>
      </c>
      <c r="B74" s="277">
        <v>12</v>
      </c>
      <c r="C74" s="278">
        <f t="shared" si="0"/>
        <v>0.99143064142398785</v>
      </c>
    </row>
    <row r="75" spans="1:3">
      <c r="A75" s="277" t="s">
        <v>295</v>
      </c>
      <c r="B75" s="277">
        <v>12</v>
      </c>
      <c r="C75" s="278">
        <f t="shared" si="0"/>
        <v>0.99269798555650135</v>
      </c>
    </row>
    <row r="76" spans="1:3">
      <c r="A76" s="277" t="s">
        <v>287</v>
      </c>
      <c r="B76" s="277">
        <v>12</v>
      </c>
      <c r="C76" s="278">
        <f t="shared" si="0"/>
        <v>0.99396532968901485</v>
      </c>
    </row>
    <row r="77" spans="1:3">
      <c r="A77" s="277" t="s">
        <v>268</v>
      </c>
      <c r="B77" s="277">
        <v>9</v>
      </c>
      <c r="C77" s="278">
        <f t="shared" si="0"/>
        <v>0.99491583778839998</v>
      </c>
    </row>
    <row r="78" spans="1:3">
      <c r="A78" s="277" t="s">
        <v>289</v>
      </c>
      <c r="B78" s="277">
        <v>8.8000000000000007</v>
      </c>
      <c r="C78" s="278">
        <f t="shared" si="0"/>
        <v>0.99584522348557658</v>
      </c>
    </row>
    <row r="79" spans="1:3">
      <c r="A79" s="277" t="s">
        <v>291</v>
      </c>
      <c r="B79" s="277">
        <v>6.4</v>
      </c>
      <c r="C79" s="278">
        <f t="shared" si="0"/>
        <v>0.9965211403562505</v>
      </c>
    </row>
    <row r="80" spans="1:3">
      <c r="A80" s="277" t="s">
        <v>292</v>
      </c>
      <c r="B80" s="277">
        <v>4.8</v>
      </c>
      <c r="C80" s="278">
        <f t="shared" si="0"/>
        <v>0.99702807800925586</v>
      </c>
    </row>
    <row r="81" spans="1:3">
      <c r="A81" s="277" t="s">
        <v>285</v>
      </c>
      <c r="B81" s="277">
        <v>4.8</v>
      </c>
      <c r="C81" s="278">
        <f t="shared" si="0"/>
        <v>0.99753501566226122</v>
      </c>
    </row>
    <row r="82" spans="1:3">
      <c r="A82" s="277" t="s">
        <v>284</v>
      </c>
      <c r="B82" s="277">
        <v>4.8</v>
      </c>
      <c r="C82" s="278">
        <f t="shared" si="0"/>
        <v>0.99804195331526657</v>
      </c>
    </row>
    <row r="83" spans="1:3">
      <c r="A83" s="277" t="s">
        <v>259</v>
      </c>
      <c r="B83" s="277">
        <v>4.5</v>
      </c>
      <c r="C83" s="278">
        <f t="shared" si="0"/>
        <v>0.99851720736495908</v>
      </c>
    </row>
    <row r="84" spans="1:3">
      <c r="A84" s="277" t="s">
        <v>258</v>
      </c>
      <c r="B84" s="277">
        <v>4.4399999999999995</v>
      </c>
      <c r="C84" s="278">
        <f t="shared" si="0"/>
        <v>0.99898612469398906</v>
      </c>
    </row>
    <row r="85" spans="1:3">
      <c r="A85" s="277" t="s">
        <v>290</v>
      </c>
      <c r="B85" s="277">
        <v>2.4</v>
      </c>
      <c r="C85" s="278">
        <f t="shared" si="0"/>
        <v>0.99923959352049174</v>
      </c>
    </row>
    <row r="86" spans="1:3">
      <c r="A86" s="277" t="s">
        <v>288</v>
      </c>
      <c r="B86" s="277">
        <v>2.4</v>
      </c>
      <c r="C86" s="278">
        <f t="shared" si="0"/>
        <v>0.99949306234699442</v>
      </c>
    </row>
    <row r="87" spans="1:3">
      <c r="A87" s="277" t="s">
        <v>286</v>
      </c>
      <c r="B87" s="277">
        <v>2.4</v>
      </c>
      <c r="C87" s="278">
        <f t="shared" si="0"/>
        <v>0.9997465311734971</v>
      </c>
    </row>
    <row r="88" spans="1:3">
      <c r="A88" s="277" t="s">
        <v>297</v>
      </c>
      <c r="B88" s="277">
        <v>2.4</v>
      </c>
      <c r="C88" s="278">
        <f t="shared" si="0"/>
        <v>0.99999999999999978</v>
      </c>
    </row>
    <row r="89" spans="1:3">
      <c r="A89" s="277" t="s">
        <v>254</v>
      </c>
      <c r="B89" s="277">
        <v>0</v>
      </c>
      <c r="C89" s="278">
        <f t="shared" si="0"/>
        <v>0.99999999999999978</v>
      </c>
    </row>
    <row r="90" spans="1:3">
      <c r="A90" s="274" t="s">
        <v>109</v>
      </c>
      <c r="B90" s="274">
        <v>9468.6200000000008</v>
      </c>
      <c r="C90" s="276"/>
    </row>
  </sheetData>
  <pageMargins left="0.7" right="0.7" top="0.75" bottom="0.75" header="0.3" footer="0.3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zoomScale="80" zoomScaleNormal="80" workbookViewId="0">
      <selection activeCell="J25" sqref="J25"/>
    </sheetView>
  </sheetViews>
  <sheetFormatPr baseColWidth="10" defaultColWidth="11.42578125" defaultRowHeight="15"/>
  <cols>
    <col min="1" max="1" width="16.140625" style="52" bestFit="1" customWidth="1"/>
    <col min="2" max="2" width="17.85546875" style="52" bestFit="1" customWidth="1"/>
    <col min="3" max="3" width="19.28515625" style="52" customWidth="1"/>
    <col min="4" max="4" width="15" style="52" customWidth="1"/>
    <col min="5" max="5" width="9.140625" style="52" bestFit="1" customWidth="1"/>
    <col min="6" max="6" width="14" style="52" customWidth="1"/>
    <col min="7" max="7" width="10.28515625" style="52" bestFit="1" customWidth="1"/>
    <col min="8" max="8" width="12.140625" style="52" customWidth="1"/>
    <col min="9" max="9" width="10.28515625" style="52" bestFit="1" customWidth="1"/>
    <col min="10" max="16384" width="11.42578125" style="52"/>
  </cols>
  <sheetData>
    <row r="1" spans="1:9" ht="45">
      <c r="A1" s="100" t="s">
        <v>0</v>
      </c>
      <c r="B1" s="100" t="s">
        <v>4</v>
      </c>
      <c r="C1" s="100" t="s">
        <v>19</v>
      </c>
      <c r="D1" s="100" t="s">
        <v>49</v>
      </c>
      <c r="E1" s="100" t="s">
        <v>80</v>
      </c>
      <c r="F1" s="100" t="s">
        <v>75</v>
      </c>
      <c r="G1" s="100" t="s">
        <v>20</v>
      </c>
      <c r="H1" s="100" t="s">
        <v>2</v>
      </c>
      <c r="I1" s="101" t="s">
        <v>81</v>
      </c>
    </row>
    <row r="2" spans="1:9">
      <c r="A2" s="187" t="s">
        <v>275</v>
      </c>
      <c r="B2" s="188" t="s">
        <v>278</v>
      </c>
      <c r="C2" s="188" t="s">
        <v>53</v>
      </c>
      <c r="D2" s="188" t="s">
        <v>280</v>
      </c>
      <c r="E2" s="189" t="s">
        <v>277</v>
      </c>
      <c r="F2" s="189"/>
      <c r="G2" s="191">
        <v>45819</v>
      </c>
      <c r="H2" s="189">
        <v>24</v>
      </c>
      <c r="I2" s="192"/>
    </row>
    <row r="3" spans="1:9">
      <c r="A3" s="187" t="s">
        <v>263</v>
      </c>
      <c r="B3" s="188" t="s">
        <v>279</v>
      </c>
      <c r="C3" s="188" t="s">
        <v>276</v>
      </c>
      <c r="D3" s="188" t="s">
        <v>280</v>
      </c>
      <c r="E3" s="189" t="s">
        <v>277</v>
      </c>
      <c r="F3" s="189"/>
      <c r="G3" s="190">
        <v>23443</v>
      </c>
      <c r="H3" s="189">
        <v>24</v>
      </c>
      <c r="I3" s="192"/>
    </row>
  </sheetData>
  <dataValidations count="1">
    <dataValidation type="list" allowBlank="1" showInputMessage="1" showErrorMessage="1" sqref="B2:B3">
      <formula1>Termico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INICIO</vt:lpstr>
      <vt:lpstr>IDENTIFICACIÓN</vt:lpstr>
      <vt:lpstr>PROCESOS PRODUCTIVOS</vt:lpstr>
      <vt:lpstr>CONSUMOS Y PRODUCCIÓN</vt:lpstr>
      <vt:lpstr>MATRIZ ENERGÉTICA</vt:lpstr>
      <vt:lpstr>Analisis Energeticos</vt:lpstr>
      <vt:lpstr>INVENTARIO ELÉCTRICO</vt:lpstr>
      <vt:lpstr>PARETO</vt:lpstr>
      <vt:lpstr>INVENTARIO TÉRMICO</vt:lpstr>
      <vt:lpstr>LINEA BASE</vt:lpstr>
      <vt:lpstr>INDICADORES</vt:lpstr>
      <vt:lpstr>INVENTARIO VEHÍCULOS</vt:lpstr>
    </vt:vector>
  </TitlesOfParts>
  <Company>LEPL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PYMES</dc:title>
  <dc:creator>Luis Prieto</dc:creator>
  <dc:description>Modelo desarrollado por Luis Prieto</dc:description>
  <cp:lastModifiedBy>Sandra</cp:lastModifiedBy>
  <cp:lastPrinted>2010-02-10T03:39:35Z</cp:lastPrinted>
  <dcterms:created xsi:type="dcterms:W3CDTF">2010-02-10T01:55:53Z</dcterms:created>
  <dcterms:modified xsi:type="dcterms:W3CDTF">2023-10-09T16:06:54Z</dcterms:modified>
</cp:coreProperties>
</file>